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X:\Qualitätssicherrung\QS_COMPLIANCE\KONFLIKTMINERALIEN\CMRT (Konfliktmineralien)\CMRT XBK aktuell\"/>
    </mc:Choice>
  </mc:AlternateContent>
  <xr:revisionPtr revIDLastSave="0" documentId="8_{CAE88C6C-4505-4309-BF50-8D4E4A852A0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195" yWindow="0" windowWidth="25035" windowHeight="154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<sst xmlns="http://schemas.openxmlformats.org/spreadsheetml/2006/main" count="22540" uniqueCount="15893">
  <si>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</si>
  <si>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</si>
  <si>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</si>
  <si>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</si>
  <si>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</si>
  <si>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</si>
  <si>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</si>
  <si>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</si>
  <si>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</si>
  <si>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</si>
  <si>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</si>
  <si>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</si>
  <si>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</si>
  <si>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</si>
  <si>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</si>
  <si>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</si>
  <si>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</si>
  <si>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</si>
  <si>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</si>
  <si>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</si>
  <si>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</si>
  <si>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</si>
  <si>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</si>
  <si>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</si>
  <si>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</si>
  <si>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</si>
  <si>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</si>
  <si>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</si>
  <si>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</si>
  <si>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</si>
  <si>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</si>
  <si>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</si>
  <si>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</si>
  <si>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</si>
  <si>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</si>
  <si>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</si>
  <si>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</si>
  <si>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</si>
  <si>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</si>
  <si>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</si>
  <si>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</si>
  <si>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</si>
  <si>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</si>
  <si>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</si>
  <si>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</si>
  <si>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</si>
  <si>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</si>
  <si>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</si>
  <si>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</si>
  <si>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</si>
  <si>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</si>
  <si>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</si>
  <si>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</si>
  <si>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</si>
  <si>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</si>
  <si>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</si>
  <si>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</si>
  <si>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</si>
  <si>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</si>
  <si>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</si>
  <si>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</si>
  <si>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</si>
  <si>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</si>
  <si>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</si>
  <si>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</si>
  <si>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</si>
  <si>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</si>
  <si>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</si>
  <si>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</si>
  <si>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</si>
  <si>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</si>
  <si>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</si>
  <si>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</si>
  <si>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</si>
  <si>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</si>
  <si>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</si>
  <si>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</si>
  <si>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</si>
  <si>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</si>
  <si>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</si>
  <si>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</si>
  <si>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</si>
  <si>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</si>
  <si>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</si>
  <si>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</si>
  <si>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</si>
  <si>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</si>
  <si>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</si>
  <si>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</si>
  <si>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</si>
  <si>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</si>
  <si>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</si>
  <si>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</si>
  <si>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</si>
  <si>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</si>
  <si>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</si>
  <si>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</si>
  <si>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</si>
  <si>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</si>
  <si>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</si>
  <si>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</si>
  <si>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</si>
  <si>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</si>
  <si>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</si>
  <si>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</si>
  <si>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</si>
  <si>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</si>
  <si>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</si>
  <si>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</si>
  <si>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</si>
  <si>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</si>
  <si>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</si>
  <si>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</si>
  <si>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</si>
  <si>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</si>
  <si>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</si>
  <si>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</si>
  <si>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</si>
  <si>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</si>
  <si>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</si>
  <si>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</si>
  <si>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</si>
  <si>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</si>
  <si>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</si>
  <si>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</si>
  <si>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</si>
  <si>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</si>
  <si>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</si>
  <si>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</si>
  <si>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</si>
  <si>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</si>
  <si>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</si>
  <si>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</si>
  <si>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</si>
  <si>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</si>
  <si>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</si>
  <si>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</si>
  <si>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</si>
  <si>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</si>
  <si>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</si>
  <si>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</si>
  <si>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</si>
  <si>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</si>
  <si>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</si>
  <si>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</si>
  <si>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</si>
  <si>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</si>
  <si>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</si>
  <si>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</si>
  <si>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</si>
  <si>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</si>
  <si>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</si>
  <si>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</si>
  <si>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</si>
  <si>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</si>
  <si>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</si>
  <si>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</si>
  <si>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</si>
  <si>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</si>
  <si>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</si>
  <si>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</si>
  <si>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</si>
  <si>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</si>
  <si>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</si>
  <si>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</si>
  <si>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</si>
  <si>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</si>
  <si>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</si>
  <si>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</si>
  <si>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</si>
  <si>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</si>
  <si>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</si>
  <si>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</si>
  <si>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</si>
  <si>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</si>
  <si>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</si>
  <si>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</si>
  <si>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</si>
  <si>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</si>
  <si>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</si>
  <si>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</si>
  <si>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</si>
  <si>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</si>
  <si>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</si>
  <si>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</si>
  <si>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</si>
  <si>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</si>
  <si>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</si>
  <si>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</si>
  <si>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</si>
  <si>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</si>
  <si>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</si>
  <si>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</si>
  <si>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</si>
  <si>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</si>
  <si>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</si>
  <si>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</si>
  <si>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</si>
  <si>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</si>
  <si>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</si>
  <si>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</si>
  <si>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</si>
  <si>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</si>
  <si>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</si>
  <si>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</si>
  <si>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</si>
  <si>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</si>
  <si>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</si>
  <si>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</si>
  <si>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</si>
  <si>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</si>
  <si>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</si>
  <si>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</si>
  <si>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</si>
  <si>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</si>
  <si>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</si>
  <si>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</si>
  <si>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</si>
  <si>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</si>
  <si>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</si>
  <si>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</si>
  <si>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</si>
  <si>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</si>
  <si>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</si>
  <si>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</si>
  <si>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</si>
  <si>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</si>
  <si>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</si>
  <si>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</si>
  <si>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</si>
  <si>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</si>
  <si>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</si>
  <si>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</si>
  <si>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</si>
  <si>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</si>
  <si>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</si>
  <si>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</si>
  <si>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</si>
  <si>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</si>
  <si>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</si>
  <si>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</si>
  <si>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</si>
  <si>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</si>
  <si>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</si>
  <si>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</si>
  <si>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</si>
  <si>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</si>
  <si>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</si>
  <si>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</si>
  <si>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</si>
  <si>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</si>
  <si>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</si>
  <si>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</si>
  <si>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</si>
  <si>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</si>
  <si>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</si>
  <si>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</si>
  <si>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</si>
  <si>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</si>
  <si>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</si>
  <si>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</si>
  <si>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</si>
  <si>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</si>
  <si>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</si>
  <si>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</si>
  <si>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</si>
  <si>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</si>
  <si>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</si>
  <si>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</si>
  <si>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</si>
  <si>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</si>
  <si>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</si>
  <si>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</si>
  <si>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</si>
  <si>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</si>
  <si>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</si>
  <si>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</si>
  <si>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</si>
  <si>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</si>
  <si>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</si>
  <si>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</si>
  <si>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</si>
  <si>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</si>
  <si>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</si>
  <si>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</si>
  <si>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</si>
  <si>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</si>
  <si>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</si>
  <si>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</si>
  <si>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</si>
  <si>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</si>
  <si>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</si>
  <si>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</si>
  <si>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</si>
  <si>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</si>
  <si>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</si>
  <si>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</si>
  <si>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</si>
  <si>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</si>
  <si>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</si>
  <si>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</si>
  <si>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</si>
  <si>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</si>
  <si>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</si>
  <si>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</si>
  <si>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</si>
  <si>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</si>
  <si>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</si>
  <si>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</si>
  <si>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</si>
  <si>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</si>
  <si>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</si>
  <si>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</si>
  <si>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</si>
  <si>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</si>
  <si>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</si>
  <si>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</si>
  <si>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</si>
  <si>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</si>
  <si>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</si>
  <si>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</si>
  <si>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</si>
  <si>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</si>
  <si>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</si>
  <si>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</si>
  <si>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</si>
  <si>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</si>
  <si>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</si>
  <si>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</si>
  <si>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</si>
  <si>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</si>
  <si>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</si>
  <si>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</si>
  <si>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</si>
  <si>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</si>
  <si>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</si>
  <si>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</si>
  <si>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</si>
  <si>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</si>
  <si>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</si>
  <si>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</si>
  <si>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</si>
  <si>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</si>
  <si>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</si>
  <si>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</si>
  <si>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</si>
  <si>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</si>
  <si>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</si>
  <si>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</si>
  <si>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</si>
  <si>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</si>
  <si>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</si>
  <si>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</si>
  <si>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</si>
  <si>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</si>
  <si>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</si>
  <si>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</si>
  <si>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</si>
  <si>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</si>
  <si>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</si>
  <si>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</si>
  <si>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</si>
  <si>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</si>
  <si>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</si>
  <si>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</si>
  <si>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</si>
  <si>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</si>
  <si>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</si>
  <si>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</si>
  <si>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</si>
  <si>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</si>
  <si>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</si>
  <si>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</si>
  <si>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</si>
  <si>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</si>
  <si>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</si>
  <si>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</si>
  <si>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</si>
  <si>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</si>
  <si>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</si>
  <si>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</si>
  <si>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</si>
  <si>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</si>
  <si>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</si>
  <si>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</si>
  <si>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</si>
  <si>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</si>
  <si>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</si>
  <si>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</si>
  <si>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</si>
  <si>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</si>
  <si>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</si>
  <si>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</si>
  <si>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</si>
  <si>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</si>
  <si>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</si>
  <si>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</si>
  <si>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</si>
  <si>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</si>
  <si>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</si>
  <si>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</si>
  <si>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</si>
  <si>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</si>
  <si>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</si>
  <si>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</si>
  <si>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</si>
  <si>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</si>
  <si>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</si>
  <si>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</si>
  <si>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</si>
  <si>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</si>
  <si>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</si>
  <si>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</si>
  <si>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</si>
  <si>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</si>
  <si>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</si>
  <si>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</si>
  <si>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</si>
  <si>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</si>
  <si>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</si>
  <si>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</si>
  <si>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</si>
  <si>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</si>
  <si>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</si>
  <si>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</si>
  <si>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</si>
  <si>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</si>
  <si>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</si>
  <si>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</si>
  <si>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</si>
  <si>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</si>
  <si>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</si>
  <si>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</si>
  <si>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</si>
  <si>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</si>
  <si>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</si>
  <si>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</si>
  <si>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</si>
  <si>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</si>
  <si>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</si>
  <si>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</si>
  <si>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</si>
  <si>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</si>
  <si>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</si>
  <si>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</si>
  <si>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</si>
  <si>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</si>
  <si>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</si>
  <si>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</si>
  <si>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</si>
  <si>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</si>
  <si>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</si>
  <si>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</si>
  <si>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</si>
  <si>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</si>
  <si>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</si>
  <si>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</si>
  <si>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</si>
  <si>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</si>
  <si>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</si>
  <si>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</si>
  <si>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</si>
  <si>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</si>
  <si>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</si>
  <si>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</si>
  <si>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</si>
  <si>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</si>
  <si>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</si>
  <si>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</si>
  <si>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</si>
  <si>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</si>
  <si>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</si>
  <si>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</si>
  <si>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</si>
  <si>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</si>
  <si>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</si>
  <si>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</si>
  <si>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</si>
  <si>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</si>
  <si>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</si>
  <si>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</si>
  <si>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</si>
  <si>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</si>
  <si>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</si>
  <si>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</si>
  <si>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</si>
  <si>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</si>
  <si>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</si>
  <si>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</si>
  <si>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</si>
  <si>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</si>
  <si>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</si>
  <si>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</si>
  <si>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</si>
  <si>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</si>
  <si>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</si>
  <si>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</si>
  <si>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</si>
  <si>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</si>
  <si>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</si>
  <si>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</si>
  <si>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</si>
  <si>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</si>
  <si>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</si>
  <si>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</si>
  <si>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</si>
  <si>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</si>
  <si>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</si>
  <si>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</si>
  <si>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</si>
  <si>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</si>
  <si>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</si>
  <si>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</si>
  <si>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</si>
  <si>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</si>
  <si>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</si>
  <si>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</si>
  <si>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</si>
  <si>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</si>
  <si>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</si>
  <si>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</si>
  <si>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</si>
  <si>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</si>
  <si>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</si>
  <si>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</si>
  <si>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</si>
  <si>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</si>
  <si>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</si>
  <si>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</si>
  <si>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</si>
  <si>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</si>
  <si>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</si>
  <si>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</si>
  <si>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</si>
  <si>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</si>
  <si>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</si>
  <si>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</si>
  <si>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</si>
  <si>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</si>
  <si>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</si>
  <si>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</si>
  <si>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</si>
  <si>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</si>
  <si>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</si>
  <si>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</si>
  <si>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</si>
  <si>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</si>
  <si>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</si>
  <si>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</si>
  <si>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</si>
  <si>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</si>
  <si>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</si>
  <si>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</si>
  <si>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</si>
  <si>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</si>
  <si>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</si>
  <si>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</si>
  <si>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</si>
  <si>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</si>
  <si>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</si>
  <si>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</si>
  <si>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</si>
  <si>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</si>
  <si>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</si>
  <si>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</si>
  <si>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</si>
  <si>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</si>
  <si>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</si>
  <si>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</si>
  <si>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</si>
  <si>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</si>
  <si>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</si>
  <si>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</si>
  <si>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</si>
  <si>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</si>
  <si>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</si>
  <si>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</si>
  <si>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</si>
  <si>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</si>
  <si>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</si>
  <si>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</si>
  <si>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</si>
  <si>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</si>
  <si>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</si>
  <si>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</si>
  <si>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</si>
  <si>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</si>
  <si>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</si>
  <si>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</si>
  <si>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</si>
  <si>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</si>
  <si>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</si>
  <si>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</si>
  <si>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</si>
  <si>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</si>
  <si>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</si>
  <si>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</si>
  <si>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</si>
  <si>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</si>
  <si>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</si>
  <si>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</si>
  <si>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</si>
  <si>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</si>
  <si>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</si>
  <si>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</si>
  <si>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</si>
  <si>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</si>
  <si>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</si>
  <si>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</si>
  <si>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</si>
  <si>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</si>
  <si>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</si>
  <si>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</si>
  <si>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</si>
  <si>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</si>
  <si>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</si>
  <si>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</si>
  <si>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</si>
  <si>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</si>
  <si>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</si>
  <si>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</si>
  <si>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</si>
  <si>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</si>
  <si>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</si>
  <si>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</si>
  <si>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</si>
  <si>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</si>
  <si>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</si>
  <si>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</si>
  <si>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</si>
  <si>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</si>
  <si>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</si>
  <si>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</si>
  <si>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</si>
  <si>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</si>
  <si>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</si>
  <si>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</si>
  <si>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</si>
  <si>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</si>
  <si>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</si>
  <si>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</si>
  <si>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</si>
  <si>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</si>
  <si>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</si>
  <si>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</si>
  <si>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</si>
  <si>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</si>
  <si>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</si>
  <si>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</si>
  <si>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</si>
  <si>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</si>
  <si>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</si>
  <si>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</si>
  <si>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</si>
  <si>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</si>
  <si>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</si>
  <si>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</si>
  <si>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</si>
  <si>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</si>
  <si>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</si>
  <si>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</si>
  <si>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</si>
  <si>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</si>
  <si>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</si>
  <si>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</si>
  <si>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</si>
  <si>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</si>
  <si>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</si>
  <si>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</si>
  <si>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</si>
  <si>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</si>
  <si>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</si>
  <si>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</si>
  <si>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</si>
  <si>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</si>
  <si>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</si>
  <si>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</si>
  <si>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</si>
  <si>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</si>
  <si>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</si>
  <si>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</si>
  <si>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</si>
  <si>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</si>
  <si>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</si>
  <si>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</si>
  <si>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</si>
  <si>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</si>
  <si>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</si>
  <si>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</si>
  <si>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</si>
  <si>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</si>
  <si>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</si>
  <si>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</si>
  <si>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</si>
  <si>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</si>
  <si>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</si>
  <si>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</si>
  <si>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</si>
  <si>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</si>
  <si>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</si>
  <si>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</si>
  <si>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</si>
  <si>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</si>
  <si>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</si>
  <si>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</si>
  <si>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</si>
  <si>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</si>
  <si>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</si>
  <si>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</si>
  <si>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</si>
  <si>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</si>
  <si>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</si>
  <si>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</si>
  <si>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</si>
  <si>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</si>
  <si>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</si>
  <si>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</si>
  <si>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</si>
  <si>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</si>
  <si>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</si>
  <si>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</si>
  <si>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</si>
  <si>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</si>
  <si>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</si>
  <si>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</si>
  <si>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</si>
  <si>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</si>
  <si>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</si>
  <si>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</si>
  <si>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</si>
  <si>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</si>
  <si>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</si>
  <si>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</si>
  <si>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</si>
  <si>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</si>
  <si>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</si>
  <si>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</si>
  <si>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</si>
  <si>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</si>
  <si>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</si>
  <si>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</si>
  <si>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</si>
  <si>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</si>
  <si>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</si>
  <si>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</si>
  <si>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</si>
  <si>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</si>
  <si>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</si>
  <si>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</si>
  <si>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</si>
  <si>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</si>
  <si>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</si>
  <si>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</si>
  <si>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</si>
  <si>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</si>
  <si>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</si>
  <si>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</si>
  <si>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</si>
  <si>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</si>
  <si>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</si>
  <si>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</si>
  <si>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</si>
  <si>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</si>
  <si>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</si>
  <si>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</si>
  <si>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</si>
  <si>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</si>
  <si>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</si>
  <si>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</si>
  <si>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</si>
  <si>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</si>
  <si>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</si>
  <si>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</si>
  <si>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</si>
  <si>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</si>
  <si>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</si>
  <si>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</si>
  <si>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</si>
  <si>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</si>
  <si>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</si>
  <si>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</si>
  <si>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</si>
  <si>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</si>
  <si>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</si>
  <si>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</si>
  <si>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</si>
  <si>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</si>
  <si>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</si>
  <si>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</si>
  <si>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</si>
  <si>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</si>
  <si>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</si>
  <si>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</si>
  <si>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</si>
  <si>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</si>
  <si>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</si>
  <si>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</si>
  <si>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</si>
  <si>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</si>
  <si>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</si>
  <si>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</si>
  <si>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</si>
  <si>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</si>
  <si>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</si>
  <si>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</si>
  <si>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</si>
  <si>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</si>
  <si>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</si>
  <si>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</si>
  <si>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</si>
  <si>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</si>
  <si>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</si>
  <si>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</si>
  <si>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</si>
  <si>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</si>
  <si>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</si>
  <si>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</si>
  <si>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</si>
  <si>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</si>
  <si>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</si>
  <si>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</si>
  <si>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</si>
  <si>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</si>
  <si>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</si>
  <si>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</si>
  <si>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</si>
  <si>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</si>
  <si>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</si>
  <si>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</si>
  <si>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</si>
  <si>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</si>
  <si>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</si>
  <si>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</si>
  <si>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</si>
  <si>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</si>
  <si>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</si>
  <si>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</si>
  <si>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</si>
  <si>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</si>
  <si>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</si>
  <si>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</si>
  <si>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</si>
  <si>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</si>
  <si>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</si>
  <si>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</si>
  <si>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</si>
  <si>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</si>
  <si>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</si>
  <si>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</si>
  <si>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</si>
  <si>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</si>
  <si>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</si>
  <si>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</si>
  <si>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</si>
  <si>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</si>
  <si>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</si>
  <si>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</si>
  <si>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</si>
  <si>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</si>
  <si>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</si>
  <si>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</si>
  <si>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</si>
  <si>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</si>
  <si>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</si>
  <si>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</si>
  <si>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</si>
  <si>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</si>
  <si>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</si>
  <si>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</si>
  <si>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</si>
  <si>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</si>
  <si>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</si>
  <si>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</si>
  <si>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</si>
  <si>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</si>
  <si>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</si>
  <si>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</si>
  <si>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</si>
  <si>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</si>
  <si>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</si>
  <si>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</si>
  <si>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</si>
  <si>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</si>
  <si>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</si>
  <si>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</si>
  <si>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</si>
  <si>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</si>
  <si>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</si>
  <si>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</si>
  <si>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</si>
  <si>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</si>
  <si>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</si>
  <si>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</si>
  <si>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</si>
  <si>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</si>
  <si>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</si>
  <si>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</si>
  <si>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</si>
  <si>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</si>
  <si>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</si>
  <si>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</si>
  <si>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</si>
  <si>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</si>
  <si>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</si>
  <si>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</si>
  <si>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</si>
  <si>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</si>
  <si>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</si>
  <si>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</si>
  <si>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</si>
  <si>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</si>
  <si>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</si>
  <si>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</si>
  <si>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</si>
  <si>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</si>
  <si>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</si>
  <si>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</si>
  <si>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</si>
  <si>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</si>
  <si>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</si>
  <si>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</si>
  <si>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</si>
  <si>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</si>
  <si>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</si>
  <si>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</si>
  <si>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</si>
  <si>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</si>
  <si>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</si>
  <si>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</si>
  <si>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</si>
  <si>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</si>
  <si>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</si>
  <si>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</si>
  <si>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</si>
  <si>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</si>
  <si>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</si>
  <si>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</si>
  <si>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</si>
  <si>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</si>
  <si>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</si>
  <si>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</si>
  <si>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</si>
  <si>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</si>
  <si>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</si>
  <si>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</si>
  <si>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</si>
  <si>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</si>
  <si>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</si>
  <si>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</si>
  <si>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</si>
  <si>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</si>
  <si>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</si>
  <si>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</si>
  <si>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</si>
  <si>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</si>
  <si>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</si>
  <si>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</si>
  <si>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</si>
  <si>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</si>
  <si>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</si>
  <si>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</si>
  <si>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</si>
  <si>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</si>
  <si>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</si>
  <si>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</si>
  <si>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</si>
  <si>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</si>
  <si>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</si>
  <si>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</si>
  <si>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</si>
  <si>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</si>
  <si>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</si>
  <si>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</si>
  <si>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</si>
  <si>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</si>
  <si>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</si>
  <si>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</si>
  <si>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</si>
  <si>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</si>
  <si>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</si>
  <si>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</si>
  <si>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</si>
  <si>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</si>
  <si>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</si>
  <si>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</si>
  <si>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</si>
  <si>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</si>
  <si>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</si>
  <si>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</si>
  <si>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</si>
  <si>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</si>
  <si>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</si>
  <si>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</si>
  <si>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</si>
  <si>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</si>
  <si>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</si>
  <si>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</si>
  <si>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</si>
  <si>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</si>
  <si>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</si>
  <si>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</si>
  <si>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</si>
  <si>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</si>
  <si>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</si>
  <si>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</si>
  <si>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</si>
  <si>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</si>
  <si>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</si>
  <si>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</si>
  <si>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</si>
  <si>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</si>
  <si>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</si>
  <si>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</si>
  <si>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</si>
  <si>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</si>
  <si>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</si>
  <si>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</si>
  <si>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</si>
  <si>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</si>
  <si>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</si>
  <si>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</si>
  <si>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</si>
  <si>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</si>
  <si>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</si>
  <si>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</si>
  <si>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</si>
  <si>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</si>
  <si>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</si>
  <si>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</si>
  <si>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</si>
  <si>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</si>
  <si>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</si>
  <si>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</si>
  <si>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</si>
  <si>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</si>
  <si>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</si>
  <si>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</si>
  <si>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</si>
  <si>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</si>
  <si>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</si>
  <si>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</si>
  <si>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</si>
  <si>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</si>
  <si>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</si>
  <si>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</si>
  <si>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</si>
  <si>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</si>
  <si>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</si>
  <si>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</si>
  <si>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</si>
  <si>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</si>
  <si>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</si>
  <si>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</si>
  <si>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</si>
  <si>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</si>
  <si>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</si>
  <si>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</si>
  <si>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</si>
  <si>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</si>
  <si>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</si>
  <si>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</si>
  <si>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</si>
  <si>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</si>
  <si>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</si>
  <si>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</si>
  <si>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</si>
  <si>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</si>
  <si>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</si>
  <si>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</si>
  <si>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</si>
  <si>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</si>
  <si>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</si>
  <si>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</si>
  <si>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</si>
  <si>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</si>
  <si>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</si>
  <si>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</si>
  <si>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</si>
  <si>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</si>
  <si>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</si>
  <si>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</si>
  <si>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</si>
  <si>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</si>
  <si>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</si>
  <si>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</si>
  <si>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</si>
  <si>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</si>
  <si>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</si>
  <si>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</si>
  <si>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</si>
  <si>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</si>
  <si>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</si>
  <si>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</si>
  <si>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</si>
  <si>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</si>
  <si>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</si>
  <si>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</si>
  <si>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</si>
  <si>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</si>
  <si>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</si>
  <si>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</si>
  <si>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</si>
  <si>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</si>
  <si>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</si>
  <si>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</si>
  <si>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</si>
  <si>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</si>
  <si>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</si>
  <si>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</si>
  <si>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</si>
  <si>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</si>
  <si>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</si>
  <si>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</si>
  <si>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</si>
  <si>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</si>
  <si>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</si>
  <si>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</si>
  <si>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</si>
  <si>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</si>
  <si>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</si>
  <si>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</si>
  <si>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</si>
  <si>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</si>
  <si>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</si>
  <si>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</si>
  <si>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</si>
  <si>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</si>
  <si>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</si>
  <si>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</si>
  <si>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</si>
  <si>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</si>
  <si>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</si>
  <si>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</si>
  <si>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</si>
  <si>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</si>
  <si>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</si>
  <si>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</si>
  <si>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</si>
  <si>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</si>
  <si>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</si>
  <si>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</si>
  <si>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</si>
  <si>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</si>
  <si>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</si>
  <si>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</si>
  <si>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</si>
  <si>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</si>
  <si>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</si>
  <si>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</si>
  <si>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</si>
  <si>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</si>
  <si>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</si>
  <si>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</si>
  <si>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</si>
  <si>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</si>
  <si>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</si>
  <si>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</si>
  <si>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</si>
  <si>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</si>
  <si>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</si>
  <si>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</si>
  <si>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</si>
  <si>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</si>
  <si>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</si>
  <si>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</si>
  <si>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</si>
  <si>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</si>
  <si>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</si>
  <si>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</si>
  <si>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</si>
  <si>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</si>
  <si>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</si>
  <si>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</si>
  <si>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</si>
  <si>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</si>
  <si>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</si>
  <si>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</si>
  <si>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</si>
  <si>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</si>
  <si>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</si>
  <si>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</si>
  <si>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</si>
  <si>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</si>
  <si>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</si>
  <si>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</si>
  <si>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</si>
  <si>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</si>
  <si>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</si>
  <si>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</si>
  <si>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</si>
  <si>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</si>
  <si>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</si>
  <si>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</si>
  <si>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</si>
  <si>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</si>
  <si>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</si>
  <si>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</si>
  <si>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</si>
  <si>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</si>
  <si>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</si>
  <si>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</si>
  <si>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</si>
  <si>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</si>
  <si>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</si>
  <si>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</si>
  <si>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</si>
  <si>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</si>
  <si>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</si>
  <si>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</si>
  <si>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</si>
  <si>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</si>
  <si>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</si>
  <si>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</si>
  <si>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</si>
  <si>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</si>
  <si>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</si>
  <si>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</si>
  <si>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</si>
  <si>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</si>
  <si>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</si>
  <si>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</si>
  <si>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</si>
  <si>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</si>
  <si>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</si>
  <si>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</si>
  <si>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</si>
  <si>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</si>
  <si>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</si>
  <si>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</si>
  <si>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</si>
  <si>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</si>
  <si>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</si>
  <si>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</si>
  <si>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</si>
  <si>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</si>
  <si>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</si>
  <si>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</si>
  <si>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</si>
  <si>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</si>
  <si>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</si>
  <si>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</si>
  <si>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</si>
  <si>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</si>
  <si>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</si>
  <si>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</si>
  <si>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</si>
  <si>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</si>
  <si>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</si>
  <si>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</si>
  <si>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</si>
  <si>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</si>
  <si>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</si>
  <si>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</si>
  <si>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</si>
  <si>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</si>
  <si>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</si>
  <si>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</si>
  <si>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</si>
  <si>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</si>
  <si>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</si>
  <si>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</si>
  <si>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</si>
  <si>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</si>
  <si>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</si>
  <si>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</si>
  <si>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</si>
  <si>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</si>
  <si>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</si>
  <si>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</si>
  <si>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</si>
  <si>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</si>
  <si>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</si>
  <si>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</si>
  <si>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</si>
  <si>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</si>
  <si>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</si>
  <si>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</si>
  <si>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</si>
  <si>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</si>
  <si>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</si>
  <si>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</si>
  <si>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</si>
  <si>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</si>
  <si>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</si>
  <si>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</si>
  <si>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</si>
  <si>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</si>
  <si>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</si>
  <si>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</si>
  <si>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</si>
  <si>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</si>
  <si>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</si>
  <si>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</si>
  <si>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</si>
  <si>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</si>
  <si>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</si>
  <si>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</si>
  <si>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</si>
  <si>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</si>
  <si>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</si>
  <si>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</si>
  <si>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</si>
  <si>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</si>
  <si>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</si>
  <si>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</si>
  <si>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</si>
  <si>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</si>
  <si>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</si>
  <si>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</si>
  <si>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</si>
  <si>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</si>
  <si>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</si>
  <si>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</si>
  <si>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</si>
  <si>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</si>
  <si>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</si>
  <si>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</si>
  <si>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</si>
  <si>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</si>
  <si>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</si>
  <si>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</si>
  <si>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</si>
  <si>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</si>
  <si>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</si>
  <si>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</si>
  <si>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</si>
  <si>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</si>
  <si>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</si>
  <si>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</si>
  <si>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</si>
  <si>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</si>
  <si>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</si>
  <si>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</si>
  <si>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</si>
  <si>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</si>
  <si>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</si>
  <si>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</si>
  <si>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</si>
  <si>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</si>
  <si>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</si>
  <si>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</si>
  <si>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</si>
  <si>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</si>
  <si>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</si>
  <si>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</si>
  <si>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</si>
  <si>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</si>
  <si>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</si>
  <si>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</si>
  <si>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</si>
  <si>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</si>
  <si>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</si>
  <si>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</si>
  <si>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</si>
  <si>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</si>
  <si>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</si>
  <si>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</si>
  <si>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</si>
  <si>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</si>
  <si>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</si>
  <si>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</si>
  <si>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</si>
  <si>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</si>
  <si>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</si>
  <si>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</si>
  <si>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</si>
  <si>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</si>
  <si>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</si>
  <si>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</si>
  <si>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</si>
  <si>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</si>
  <si>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</si>
  <si>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</si>
  <si>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</si>
  <si>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</si>
  <si>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</si>
  <si>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</si>
  <si>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</si>
  <si>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</si>
  <si>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</si>
  <si>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</si>
  <si>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</si>
  <si>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</si>
  <si>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</si>
  <si>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</si>
  <si>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</si>
  <si>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</si>
  <si>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</si>
  <si>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</si>
  <si>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</si>
  <si>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</si>
  <si>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</si>
  <si>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</si>
  <si>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</si>
  <si>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</si>
  <si>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</si>
  <si>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</si>
  <si>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</si>
  <si>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</si>
  <si>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</si>
  <si>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</si>
  <si>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</si>
  <si>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</si>
  <si>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</si>
  <si>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</si>
  <si>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</si>
  <si>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</si>
  <si>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</si>
  <si>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</si>
  <si>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</si>
  <si>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</si>
  <si>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</si>
  <si>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</si>
  <si>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</si>
  <si>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</si>
  <si>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</si>
  <si>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</si>
  <si>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</si>
  <si>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</si>
  <si>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</si>
  <si>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</si>
  <si>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</si>
  <si>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</si>
  <si>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</si>
  <si>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</si>
  <si>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</si>
  <si>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</si>
  <si>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</si>
  <si>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</si>
  <si>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</si>
  <si>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</si>
  <si>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</si>
  <si>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</si>
  <si>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</si>
  <si>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</si>
  <si>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</si>
  <si>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</si>
  <si>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</si>
  <si>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</si>
  <si>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</si>
  <si>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</si>
  <si>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</si>
  <si>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</si>
  <si>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</si>
  <si>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</si>
  <si>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</si>
  <si>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</si>
  <si>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</si>
  <si>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</si>
  <si>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</si>
  <si>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</si>
  <si>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</si>
  <si>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</si>
  <si>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</si>
  <si>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</si>
  <si>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</si>
  <si>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</si>
  <si>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</si>
  <si>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</si>
  <si>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</si>
  <si>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</si>
  <si>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</si>
  <si>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</si>
  <si>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</si>
  <si>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</si>
  <si>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</si>
  <si>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</si>
  <si>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</si>
  <si>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</si>
  <si>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</si>
  <si>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</si>
  <si>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</si>
  <si>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</si>
  <si>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</si>
  <si>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</si>
  <si>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</si>
  <si>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</si>
  <si>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</si>
  <si>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</si>
  <si>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</si>
  <si>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</si>
  <si>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</si>
  <si>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</si>
  <si>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</si>
  <si>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</si>
  <si>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</si>
  <si>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</si>
  <si>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</si>
  <si>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</si>
  <si>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</si>
  <si>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</si>
  <si>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</si>
  <si>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</si>
  <si>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</si>
  <si>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</si>
  <si>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</si>
  <si>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</si>
  <si>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</si>
  <si>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</si>
  <si>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</si>
  <si>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</si>
  <si>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</si>
  <si>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</si>
  <si>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</si>
  <si>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</si>
  <si>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</si>
  <si>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</si>
  <si>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</si>
  <si>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</si>
  <si>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</si>
  <si>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</si>
  <si>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</si>
  <si>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</si>
  <si>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</si>
  <si>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</si>
  <si>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</si>
  <si>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</si>
  <si>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</si>
  <si>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</si>
  <si>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</si>
  <si>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</si>
  <si>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</si>
  <si>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</si>
  <si>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</si>
  <si>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</si>
  <si>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</si>
  <si>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</si>
  <si>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</si>
  <si>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</si>
  <si>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</si>
  <si>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</si>
  <si>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</si>
  <si>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</si>
  <si>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</si>
  <si>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</si>
  <si>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</si>
  <si>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</si>
  <si>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</si>
  <si>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</si>
  <si>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</si>
  <si>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</si>
  <si>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</si>
  <si>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</si>
  <si>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</si>
  <si>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</si>
  <si>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</si>
  <si>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</si>
  <si>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</si>
  <si>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</si>
  <si>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</si>
  <si>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</si>
  <si>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</si>
  <si>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</si>
  <si>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</si>
  <si>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</si>
  <si>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</si>
  <si>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</si>
  <si>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</si>
  <si>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</si>
  <si>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</si>
  <si>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</si>
  <si>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</si>
  <si>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</si>
  <si>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</si>
  <si>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</si>
  <si>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</si>
  <si>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</si>
  <si>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</si>
  <si>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</si>
  <si>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</si>
  <si>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</si>
  <si>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</si>
  <si>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</si>
  <si>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</si>
  <si>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</si>
  <si>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</si>
  <si>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</si>
  <si>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</si>
  <si>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</si>
  <si>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</si>
  <si>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</si>
  <si>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</si>
  <si>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</si>
  <si>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</si>
  <si>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</si>
  <si>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</si>
  <si>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</si>
  <si>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</si>
  <si>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</si>
  <si>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</si>
  <si>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</si>
  <si>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</si>
  <si>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</si>
  <si>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</si>
  <si>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</si>
  <si>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</si>
  <si>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</si>
  <si>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</si>
  <si>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</si>
  <si>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</si>
  <si>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</si>
  <si>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</si>
  <si>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</si>
  <si>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</si>
  <si>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</si>
  <si>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</si>
  <si>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</si>
  <si>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</si>
  <si>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</si>
  <si>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</si>
  <si>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</si>
  <si>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</si>
  <si>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</si>
  <si>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</si>
  <si>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</si>
  <si>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</si>
  <si>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</si>
  <si>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</si>
  <si>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</si>
  <si>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</si>
  <si>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</si>
  <si>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</si>
  <si>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</si>
  <si>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</si>
  <si>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</si>
  <si>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</si>
  <si>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</si>
  <si>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</si>
  <si>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</si>
  <si>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</si>
  <si>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</si>
  <si>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</si>
  <si>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</si>
  <si>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</si>
  <si>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</si>
  <si>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</si>
  <si>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</si>
  <si>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</si>
  <si>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</si>
  <si>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</si>
  <si>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</si>
  <si>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</si>
  <si>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</si>
  <si>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</si>
  <si>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</si>
  <si>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</si>
  <si>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</si>
  <si>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</si>
  <si>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</si>
  <si>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</si>
  <si>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</si>
  <si>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</si>
  <si>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</si>
  <si>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</si>
  <si>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</si>
  <si>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</si>
  <si>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</si>
  <si>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</si>
  <si>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</si>
  <si>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</si>
  <si>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</si>
  <si>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</si>
  <si>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</si>
  <si>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</si>
  <si>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</si>
  <si>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</si>
  <si>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</si>
  <si>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</si>
  <si>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</si>
  <si>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</si>
  <si>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</si>
  <si>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</si>
  <si>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</si>
  <si>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</si>
  <si>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</si>
  <si>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</si>
  <si>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</si>
  <si>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</si>
  <si>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</si>
  <si>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</si>
  <si>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</si>
  <si>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</si>
  <si>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</si>
  <si>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</si>
  <si>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</si>
  <si>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</si>
  <si>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</si>
  <si>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</si>
  <si>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</si>
  <si>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</si>
  <si>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</si>
  <si>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</si>
  <si>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</si>
  <si>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</si>
  <si>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</si>
  <si>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</si>
  <si>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</si>
  <si>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</si>
  <si>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</si>
  <si>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</si>
  <si>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</si>
  <si>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</si>
  <si>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</si>
  <si>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</si>
  <si>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</si>
  <si>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</si>
  <si>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</si>
  <si>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</si>
  <si>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</si>
  <si>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</si>
  <si>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</si>
  <si>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</si>
  <si>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</si>
  <si>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</si>
  <si>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</si>
  <si>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</si>
  <si>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</si>
  <si>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</si>
  <si>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</si>
  <si>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</si>
  <si>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</si>
  <si>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</si>
  <si>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</si>
  <si>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</si>
  <si>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</si>
  <si>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</si>
  <si>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</si>
  <si>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</si>
  <si>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</si>
  <si>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</si>
  <si>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</si>
  <si>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</si>
  <si>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</si>
  <si>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</si>
  <si>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</si>
  <si>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</si>
  <si>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</si>
  <si>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</si>
  <si>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</si>
  <si>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</si>
  <si>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</si>
  <si>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</si>
  <si>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</si>
  <si>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</si>
  <si>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</si>
  <si>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</si>
  <si>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</si>
  <si>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</si>
  <si>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</si>
  <si>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</si>
  <si>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</si>
  <si>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</si>
  <si>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</si>
  <si>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</si>
  <si>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</si>
  <si>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</si>
  <si>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</si>
  <si>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</si>
  <si>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</si>
  <si>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</si>
  <si>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</si>
  <si>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</si>
  <si>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</si>
  <si>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</si>
  <si>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</si>
  <si>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</si>
  <si>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</si>
  <si>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</si>
  <si>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</si>
  <si>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</si>
  <si>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</si>
  <si>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</si>
  <si>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</si>
  <si>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</si>
  <si>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</si>
  <si>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</si>
  <si>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</si>
  <si>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</si>
  <si>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</si>
  <si>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</si>
  <si>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</si>
  <si>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</si>
  <si>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</si>
  <si>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</si>
  <si>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</si>
  <si>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</si>
  <si>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</si>
  <si>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</si>
  <si>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</si>
  <si>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</si>
  <si>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</si>
  <si>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</si>
  <si>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</si>
  <si>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</si>
  <si>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</si>
  <si>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</si>
  <si>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</si>
  <si>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</si>
  <si>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</si>
  <si>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</si>
  <si>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</si>
  <si>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</si>
  <si>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</si>
  <si>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</si>
  <si>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</si>
  <si>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</si>
  <si>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</si>
  <si>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</si>
  <si>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</si>
  <si>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</si>
  <si>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</si>
  <si>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</si>
  <si>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</si>
  <si>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</si>
  <si>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</si>
  <si>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</si>
  <si>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</si>
  <si>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</si>
  <si>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</si>
  <si>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</si>
  <si>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</si>
  <si>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</si>
  <si>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</si>
  <si>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</si>
  <si>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</si>
  <si>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</si>
  <si>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</si>
  <si>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</si>
  <si>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</si>
  <si>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</si>
  <si>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</si>
  <si>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</si>
  <si>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</si>
  <si>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</si>
  <si>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</si>
  <si>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</si>
  <si>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</si>
  <si>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</si>
  <si>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</si>
  <si>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</si>
  <si>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</si>
  <si>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</si>
  <si>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</si>
  <si>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</si>
  <si>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</si>
  <si>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</si>
  <si>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</si>
  <si>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</si>
  <si>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</si>
  <si>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</si>
  <si>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</si>
  <si>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</si>
  <si>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</si>
  <si>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</si>
  <si>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</si>
  <si>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</si>
  <si>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</si>
  <si>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</si>
  <si>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</si>
  <si>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</si>
  <si>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</si>
  <si>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</si>
  <si>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</si>
  <si>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</si>
  <si>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</si>
  <si>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</si>
  <si>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</si>
  <si>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</si>
  <si>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</si>
  <si>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</si>
  <si>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</si>
  <si>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</si>
  <si>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</si>
  <si>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</si>
  <si>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</si>
  <si>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</si>
  <si>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</si>
  <si>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</si>
  <si>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</si>
  <si>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</si>
  <si>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</si>
  <si>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</si>
  <si>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</si>
  <si>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</si>
  <si>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</si>
  <si>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</si>
  <si>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</si>
  <si>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</si>
  <si>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</si>
  <si>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</si>
  <si>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</si>
  <si>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</si>
  <si>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</si>
  <si>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</si>
  <si>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</si>
  <si>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</si>
  <si>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</si>
  <si>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</si>
  <si>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</si>
  <si>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</si>
  <si>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</si>
  <si>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</si>
  <si>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</si>
  <si>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</si>
  <si>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</si>
  <si>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</si>
  <si>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</si>
  <si>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</si>
  <si>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</si>
  <si>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</si>
  <si>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</si>
  <si>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</si>
  <si>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</si>
  <si>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</si>
  <si>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</si>
  <si>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</si>
  <si>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</si>
  <si>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</si>
  <si>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</si>
  <si>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</si>
  <si>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</si>
  <si>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</si>
  <si>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</si>
  <si>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</si>
  <si>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</si>
  <si>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</si>
  <si>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</si>
  <si>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</si>
  <si>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</si>
  <si>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</si>
  <si>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</si>
  <si>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</si>
  <si>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</si>
  <si>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</si>
  <si>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</si>
  <si>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</si>
  <si>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</si>
  <si>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</si>
  <si>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</si>
  <si>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</si>
  <si>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</si>
  <si>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</si>
  <si>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</si>
  <si>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</si>
  <si>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</si>
  <si>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</si>
  <si>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</si>
  <si>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</si>
  <si>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</si>
  <si>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</si>
  <si>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</si>
  <si>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</si>
  <si>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</si>
  <si>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</si>
  <si>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</si>
  <si>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</si>
  <si>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</si>
  <si>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</si>
  <si>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</si>
  <si>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</si>
  <si>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</si>
  <si>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</si>
  <si>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</si>
  <si>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</si>
  <si>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</si>
  <si>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</si>
  <si>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</si>
  <si>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</si>
  <si>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</si>
  <si>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</si>
  <si>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</si>
  <si>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</si>
  <si>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</si>
  <si>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</si>
  <si>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</si>
  <si>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</si>
  <si>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</si>
  <si>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</si>
  <si>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</si>
  <si>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</si>
  <si>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</si>
  <si>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</si>
  <si>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</si>
  <si>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</si>
  <si>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</si>
  <si>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</si>
  <si>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</si>
  <si>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</si>
  <si>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</si>
  <si>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</si>
  <si>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</si>
  <si>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</si>
  <si>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</si>
  <si>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</si>
  <si>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</si>
  <si>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</si>
  <si>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</si>
  <si>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</si>
  <si>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</si>
  <si>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</si>
  <si>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</si>
  <si>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</si>
  <si>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</si>
  <si>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</si>
  <si>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</si>
  <si>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</si>
  <si>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</si>
  <si>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</si>
  <si>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</si>
  <si>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</si>
  <si>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</si>
  <si>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</si>
  <si>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</si>
  <si>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</si>
  <si>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</si>
  <si>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</si>
  <si>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</si>
  <si>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</si>
  <si>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</si>
  <si>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</si>
  <si>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</si>
  <si>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</si>
  <si>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</si>
  <si>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</si>
  <si>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</si>
  <si>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</si>
  <si>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</si>
  <si>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</si>
  <si>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</si>
  <si>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</si>
  <si>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</si>
  <si>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</si>
  <si>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</si>
  <si>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</si>
  <si>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</si>
  <si>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</si>
  <si>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</si>
  <si>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</si>
  <si>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</si>
  <si>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</si>
  <si>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</si>
  <si>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</si>
  <si>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</si>
  <si>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</si>
  <si>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</si>
  <si>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</si>
  <si>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</si>
  <si>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</si>
  <si>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</si>
  <si>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</si>
  <si>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</si>
  <si>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</si>
  <si>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</si>
  <si>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</si>
  <si>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</si>
  <si>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</si>
  <si>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</si>
  <si>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</si>
  <si>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</si>
  <si>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</si>
  <si>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</si>
  <si>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</si>
  <si>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</si>
  <si>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</si>
  <si>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</si>
  <si>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</si>
  <si>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</si>
  <si>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</si>
  <si>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</si>
  <si>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</si>
  <si>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</si>
  <si>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</si>
  <si>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</si>
  <si>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</si>
  <si>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</si>
  <si>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</si>
  <si>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</si>
  <si>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</si>
  <si>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</si>
  <si>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</si>
  <si>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</si>
  <si>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</si>
  <si>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</si>
  <si>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</si>
  <si>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</si>
  <si>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</si>
  <si>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</si>
  <si>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</si>
  <si>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</si>
  <si>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</si>
  <si>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</si>
  <si>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</si>
  <si>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</si>
  <si>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</si>
  <si>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</si>
  <si>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</si>
  <si>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</si>
  <si>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</si>
  <si>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</si>
  <si>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</si>
  <si>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</si>
  <si>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</si>
  <si>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</si>
  <si>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</si>
  <si>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</si>
  <si>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</si>
  <si>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</si>
  <si>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</si>
  <si>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</si>
  <si>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</si>
  <si>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</si>
  <si>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</si>
  <si>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</si>
  <si>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</si>
  <si>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</si>
  <si>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</si>
  <si>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</si>
  <si>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</si>
  <si>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</si>
  <si>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</si>
  <si>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</si>
  <si>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</si>
  <si>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</si>
  <si>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</si>
  <si>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</si>
  <si>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</si>
  <si>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</si>
  <si>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</si>
  <si>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</si>
  <si>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</si>
  <si>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</si>
  <si>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</si>
  <si>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</si>
  <si>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</si>
  <si>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</si>
  <si>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</si>
  <si>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</si>
  <si>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</si>
  <si>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</si>
  <si>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</si>
  <si>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</si>
  <si>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</si>
  <si>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</si>
  <si>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</si>
  <si>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</si>
  <si>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</si>
  <si>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</si>
  <si>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</si>
  <si>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</si>
  <si>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</si>
  <si>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</si>
  <si>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</si>
  <si>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</si>
  <si>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</si>
  <si>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</si>
  <si>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</si>
  <si>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</si>
  <si>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</si>
  <si>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</si>
  <si>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</si>
  <si>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</si>
  <si>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</si>
  <si>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</si>
  <si>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</si>
  <si>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</si>
  <si>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</si>
  <si>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</si>
  <si>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</si>
  <si>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</si>
  <si>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</si>
  <si>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</si>
  <si>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</si>
  <si>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</si>
  <si>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</si>
  <si>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</si>
  <si>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</si>
  <si>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</si>
  <si>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</si>
  <si>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</si>
  <si>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</si>
  <si>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</si>
  <si>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</si>
  <si>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</si>
  <si>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</si>
  <si>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</si>
  <si>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</si>
  <si>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</si>
  <si>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</si>
  <si>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</si>
  <si>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</si>
  <si>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</si>
  <si>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</si>
  <si>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</si>
  <si>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</si>
  <si>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</si>
  <si>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</si>
  <si>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</si>
  <si>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</si>
  <si>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</si>
  <si>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</si>
  <si>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</si>
  <si>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</si>
  <si>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</si>
  <si>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</si>
  <si>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</si>
  <si>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</si>
  <si>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</si>
  <si>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</si>
  <si>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</si>
  <si>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</si>
  <si>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</si>
  <si>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</si>
  <si>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</si>
  <si>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</si>
  <si>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</si>
  <si>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</si>
  <si>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</si>
  <si>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</si>
  <si>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</si>
  <si>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</si>
  <si>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</si>
  <si>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</si>
  <si>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</si>
  <si>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</si>
  <si>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</si>
  <si>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</si>
  <si>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</si>
  <si>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</si>
  <si>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</si>
  <si>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</si>
  <si>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</si>
  <si>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</si>
  <si>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</si>
  <si>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</si>
  <si>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</si>
  <si>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</si>
  <si>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</si>
  <si>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</si>
  <si>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</si>
  <si>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</si>
  <si>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</si>
  <si>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</si>
  <si>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</si>
  <si>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</si>
  <si>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</si>
  <si>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</si>
  <si>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</si>
  <si>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</si>
  <si>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</si>
  <si>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</si>
  <si>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</si>
  <si>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</si>
  <si>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</si>
  <si>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</si>
  <si>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</si>
  <si>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</si>
  <si>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</si>
  <si>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</si>
  <si>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</si>
  <si>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</si>
  <si>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</si>
  <si>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</si>
  <si>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</si>
  <si>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</si>
  <si>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</si>
  <si>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</si>
  <si>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</si>
  <si>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</si>
  <si>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</si>
  <si>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</si>
  <si>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</si>
  <si>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</si>
  <si>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</si>
  <si>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</si>
  <si>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</si>
  <si>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</si>
  <si>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</si>
  <si>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</si>
  <si>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</si>
  <si>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</si>
  <si>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</si>
  <si>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</si>
  <si>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</si>
  <si>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</si>
  <si>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</si>
  <si>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</si>
  <si>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</si>
  <si>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</si>
  <si>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</si>
  <si>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</si>
  <si>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</si>
  <si>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</si>
  <si>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</si>
  <si>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</si>
  <si>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</si>
  <si>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</si>
  <si>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</si>
  <si>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</si>
  <si>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</si>
  <si>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</si>
  <si>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</si>
  <si>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</si>
  <si>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</si>
  <si>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</si>
  <si>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</si>
  <si>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</si>
  <si>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</si>
  <si>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</si>
  <si>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</si>
  <si>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</si>
  <si>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</si>
  <si>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</si>
  <si>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</si>
  <si>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</si>
  <si>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</si>
  <si>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</si>
  <si>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</si>
  <si>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</si>
  <si>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</si>
  <si>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</si>
  <si>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</si>
  <si>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</si>
  <si>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</si>
  <si>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</si>
  <si>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</si>
  <si>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</si>
  <si>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</si>
  <si>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</si>
  <si>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</si>
  <si>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</si>
  <si>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</si>
  <si>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</si>
  <si>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</si>
  <si>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</si>
  <si>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</si>
  <si>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</si>
  <si>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</si>
  <si>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</si>
  <si>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</si>
  <si>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</si>
  <si>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</si>
  <si>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</si>
  <si>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</si>
  <si>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</si>
  <si>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</si>
  <si>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</si>
  <si>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</si>
  <si>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</si>
  <si>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</si>
  <si>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</si>
  <si>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</si>
  <si>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</si>
  <si>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</si>
  <si>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</si>
  <si>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</si>
  <si>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</si>
  <si>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</si>
  <si>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</si>
  <si>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</si>
  <si>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</si>
  <si>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</si>
  <si>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</si>
  <si>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</si>
  <si>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</si>
  <si>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</si>
  <si>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</si>
  <si>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</si>
  <si>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</si>
  <si>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</si>
  <si>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</si>
  <si>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</si>
  <si>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</si>
  <si>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</si>
  <si>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</si>
  <si>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</si>
  <si>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</si>
  <si>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</si>
  <si>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</si>
  <si>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</si>
  <si>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</si>
  <si>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</si>
  <si>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</si>
  <si>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</si>
  <si>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</si>
  <si>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</si>
  <si>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</si>
  <si>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</si>
  <si>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</si>
  <si>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</si>
  <si>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</si>
  <si>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</si>
  <si>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</si>
  <si>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</si>
  <si>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</si>
  <si>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</si>
  <si>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</si>
  <si>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</si>
  <si>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</si>
  <si>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</si>
  <si>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</si>
  <si>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</si>
  <si>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</si>
  <si>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</si>
  <si>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</si>
  <si>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</si>
  <si>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</si>
  <si>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</si>
  <si>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</si>
  <si>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</si>
  <si>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</si>
  <si>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</si>
  <si>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</si>
  <si>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</si>
  <si>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</si>
  <si>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</si>
  <si>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</si>
  <si>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</si>
  <si>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</si>
  <si>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</si>
  <si>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</si>
  <si>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</si>
  <si>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</si>
  <si>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</si>
  <si>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</si>
  <si>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</si>
  <si>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</si>
  <si>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</si>
  <si>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</si>
  <si>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</si>
  <si>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</si>
  <si>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</si>
  <si>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</si>
  <si>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</si>
  <si>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</si>
  <si>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</si>
  <si>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</si>
  <si>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</si>
  <si>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</si>
  <si>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</si>
  <si>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</si>
  <si>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</si>
  <si>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</si>
  <si>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</si>
  <si>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</si>
  <si>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</si>
  <si>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</si>
  <si>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</si>
  <si>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</si>
  <si>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</si>
  <si>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</si>
  <si>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</si>
  <si>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</si>
  <si>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</si>
  <si>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</si>
  <si>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</si>
  <si>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</si>
  <si>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</si>
  <si>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</si>
  <si>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</si>
  <si>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</si>
  <si>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</si>
  <si>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</si>
  <si>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</si>
  <si>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</si>
  <si>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</si>
  <si>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</si>
  <si>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</si>
  <si>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</si>
  <si>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</si>
  <si>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</si>
  <si>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</si>
  <si>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</si>
  <si>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</si>
  <si>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</si>
  <si>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</si>
  <si>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</si>
  <si>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</si>
  <si>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</si>
  <si>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</si>
  <si>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</si>
  <si>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</si>
  <si>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</si>
  <si>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</si>
  <si>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</si>
  <si>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</si>
  <si>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</si>
  <si>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</si>
  <si>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</si>
  <si>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</si>
  <si>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</si>
  <si>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</si>
  <si>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</si>
  <si>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</si>
  <si>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</si>
  <si>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</si>
  <si>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</si>
  <si>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</si>
  <si>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</si>
  <si>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</si>
  <si>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</si>
  <si>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</si>
  <si>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</si>
  <si>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</si>
  <si>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</si>
  <si>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</si>
  <si>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</si>
  <si>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</si>
  <si>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</si>
  <si>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</si>
  <si>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</si>
  <si>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</si>
  <si>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</si>
  <si>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</si>
  <si>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</si>
  <si>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</si>
  <si>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</si>
  <si>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</si>
  <si>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</si>
  <si>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</si>
  <si>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</si>
  <si>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</si>
  <si>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</si>
  <si>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</si>
  <si>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</si>
  <si>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</si>
  <si>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</si>
  <si>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</si>
  <si>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</si>
  <si>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</si>
  <si>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</si>
  <si>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</si>
  <si>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</si>
  <si>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</si>
  <si>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</si>
  <si>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</si>
  <si>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</si>
  <si>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</si>
  <si>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</si>
  <si>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</si>
  <si>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</si>
  <si>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</si>
  <si>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</si>
  <si>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</si>
  <si>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</si>
  <si>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</si>
  <si>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</si>
  <si>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</si>
  <si>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</si>
  <si>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</si>
  <si>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</si>
  <si>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</si>
  <si>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</si>
  <si>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</si>
  <si>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</si>
  <si>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</si>
  <si>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</si>
  <si>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</si>
  <si>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</si>
  <si>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</si>
  <si>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</si>
  <si>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</si>
  <si>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</si>
  <si>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</si>
  <si>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</si>
  <si>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</si>
  <si>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</si>
  <si>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</si>
  <si>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</si>
  <si>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</si>
  <si>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</si>
  <si>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</si>
  <si>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</si>
  <si>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</si>
  <si>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</si>
  <si>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</si>
  <si>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</si>
  <si>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</si>
  <si>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</si>
  <si>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</si>
  <si>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</si>
  <si>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</si>
  <si>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</si>
  <si>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</si>
  <si>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</si>
  <si>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</si>
  <si>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</si>
  <si>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</si>
  <si>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</si>
  <si>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</si>
  <si>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</si>
  <si>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</si>
  <si>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</si>
  <si>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</si>
  <si>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</si>
  <si>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</si>
  <si>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</si>
  <si>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</si>
  <si>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</si>
  <si>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</si>
  <si>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</si>
  <si>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</si>
  <si>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</si>
  <si>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</si>
  <si>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</si>
  <si>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</si>
  <si>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</si>
  <si>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</si>
  <si>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</si>
  <si>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</si>
  <si>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</si>
  <si>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</si>
  <si>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</si>
  <si>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</si>
  <si>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</si>
  <si>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</si>
  <si>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</si>
  <si>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</si>
  <si>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</si>
  <si>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</si>
  <si>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</si>
  <si>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</si>
  <si>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</si>
  <si>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</si>
  <si>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</si>
  <si>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</si>
  <si>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</si>
  <si>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</si>
  <si>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</si>
  <si>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</si>
  <si>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</si>
  <si>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</si>
  <si>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</si>
  <si>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</si>
  <si>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</si>
  <si>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</si>
  <si>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</si>
  <si>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</si>
  <si>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</si>
  <si>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</si>
  <si>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</si>
  <si>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</si>
  <si>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</si>
  <si>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</si>
  <si>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</si>
  <si>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</si>
  <si>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</si>
  <si>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</si>
  <si>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</si>
  <si>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</si>
  <si>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</si>
  <si>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</si>
  <si>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</si>
  <si>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</si>
  <si>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</si>
  <si>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</si>
  <si>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</si>
  <si>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</si>
  <si>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</si>
  <si>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</si>
  <si>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</si>
  <si>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</si>
  <si>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</si>
  <si>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</si>
  <si>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</si>
  <si>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</si>
  <si>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</si>
  <si>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</si>
  <si>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</si>
  <si>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</si>
  <si>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</si>
  <si>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</si>
  <si>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</si>
  <si>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</si>
  <si>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</si>
  <si>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</si>
  <si>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</si>
  <si>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</si>
  <si>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</si>
  <si>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</si>
  <si>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</si>
  <si>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</si>
  <si>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</si>
  <si>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</si>
  <si>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</si>
  <si>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</si>
  <si>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</si>
  <si>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</si>
  <si>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</si>
  <si>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</si>
  <si>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</si>
  <si>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</si>
  <si>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</si>
  <si>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</si>
  <si>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</si>
  <si>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</si>
  <si>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</si>
  <si>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</si>
  <si>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</si>
  <si>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</si>
  <si>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</si>
  <si>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</si>
  <si>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</si>
  <si>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</si>
  <si>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</si>
  <si>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</si>
  <si>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</si>
  <si>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</si>
  <si>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</si>
  <si>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</si>
  <si>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</si>
  <si>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</si>
  <si>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</si>
  <si>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</si>
  <si>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</si>
  <si>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</si>
  <si>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</si>
  <si>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</si>
  <si>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</si>
  <si>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</si>
  <si>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</si>
  <si>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</si>
  <si>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</si>
  <si>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</si>
  <si>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</si>
  <si>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</si>
  <si>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</si>
  <si>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</si>
  <si>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</si>
  <si>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</si>
  <si>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</si>
  <si>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</si>
  <si>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</si>
  <si>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</si>
  <si>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</si>
  <si>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</si>
  <si>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</si>
  <si>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</si>
  <si>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</si>
  <si>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</si>
  <si>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</si>
  <si>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</si>
  <si>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</si>
  <si>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</si>
  <si>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</si>
  <si>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</si>
  <si>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</si>
  <si>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</si>
  <si>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</si>
  <si>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</si>
  <si>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</si>
  <si>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</si>
  <si>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</si>
  <si>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</si>
  <si>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</si>
  <si>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</si>
  <si>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</si>
  <si>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</si>
  <si>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</si>
  <si>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</si>
  <si>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</si>
  <si>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</si>
  <si>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</si>
  <si>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</si>
  <si>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</si>
  <si>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</si>
  <si>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</si>
  <si>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</si>
  <si>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</si>
  <si>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</si>
  <si>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</si>
  <si>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</si>
  <si>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</si>
  <si>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</si>
  <si>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</si>
  <si>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</si>
  <si>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</si>
  <si>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</si>
  <si>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</si>
  <si>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</si>
  <si>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</si>
  <si>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</si>
  <si>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</si>
  <si>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</si>
  <si>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</si>
  <si>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</si>
  <si>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</si>
  <si>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</si>
  <si>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</si>
  <si>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</si>
  <si>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</si>
  <si>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</si>
  <si>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</si>
  <si>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</si>
  <si>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</si>
  <si>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</si>
  <si>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</si>
  <si>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</si>
  <si>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</si>
  <si>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</si>
  <si>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</si>
  <si>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</si>
  <si>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</si>
  <si>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</si>
  <si>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</si>
  <si>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</si>
  <si>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</si>
  <si>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</si>
  <si>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</si>
  <si>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</si>
  <si>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</si>
  <si>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</si>
  <si>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</si>
  <si>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</si>
  <si>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</si>
  <si>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</si>
  <si>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</si>
  <si>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</si>
  <si>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</si>
  <si>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</si>
  <si>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</si>
  <si>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</si>
  <si>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</si>
  <si>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</si>
  <si>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</si>
  <si>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</si>
  <si>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</si>
  <si>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</si>
  <si>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</si>
  <si>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</si>
  <si>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</si>
  <si>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</si>
  <si>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</si>
  <si>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</si>
  <si>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</si>
  <si>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</si>
  <si>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</si>
  <si>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</si>
  <si>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</si>
  <si>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</si>
  <si>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</si>
  <si>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</si>
  <si>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</si>
  <si>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</si>
  <si>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</si>
  <si>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</si>
  <si>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</si>
  <si>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</si>
  <si>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</si>
  <si>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</si>
  <si>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</si>
  <si>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</si>
  <si>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</si>
  <si>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</si>
  <si>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</si>
  <si>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</si>
  <si>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</si>
  <si>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</si>
  <si>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</si>
  <si>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</si>
  <si>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</si>
  <si>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</si>
  <si>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</si>
  <si>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</si>
  <si>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</si>
  <si>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</si>
  <si>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</si>
  <si>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</si>
  <si>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</si>
  <si>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</si>
  <si>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</si>
  <si>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</si>
  <si>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</si>
  <si>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</si>
  <si>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</si>
  <si>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</si>
  <si>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</si>
  <si>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</si>
  <si>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</si>
  <si>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</si>
  <si>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</si>
  <si>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</si>
  <si>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</si>
  <si>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</si>
  <si>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</si>
  <si>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</si>
  <si>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</si>
  <si>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</si>
  <si>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</si>
  <si>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</si>
  <si>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</si>
  <si>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</si>
  <si>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</si>
  <si>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</si>
  <si>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</si>
  <si>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</si>
  <si>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</si>
  <si>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</si>
  <si>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</si>
  <si>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</si>
  <si>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</si>
  <si>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</si>
  <si>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</si>
  <si>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</si>
  <si>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</si>
  <si>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</si>
  <si>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</si>
  <si>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</si>
  <si>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</si>
  <si>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</si>
  <si>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</si>
  <si>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</si>
  <si>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</si>
  <si>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</si>
  <si>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</si>
  <si>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</si>
  <si>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</si>
  <si>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</si>
  <si>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</si>
  <si>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</si>
  <si>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</si>
  <si>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</si>
  <si>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</si>
  <si>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</si>
  <si>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</si>
  <si>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</si>
  <si>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</si>
  <si>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</si>
  <si>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</si>
  <si>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</si>
  <si>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</si>
  <si>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</si>
  <si>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</si>
  <si>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</si>
  <si>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</si>
  <si>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</si>
  <si>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</si>
  <si>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</si>
  <si>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</si>
  <si>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</si>
  <si>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</si>
  <si>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</si>
  <si>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</si>
  <si>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</si>
  <si>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</si>
  <si>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</si>
  <si>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</si>
  <si>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</si>
  <si>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</si>
  <si>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</si>
  <si>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</si>
  <si>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</si>
  <si>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</si>
  <si>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</si>
  <si>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</si>
  <si>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</si>
  <si>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</si>
  <si>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</si>
  <si>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</si>
  <si>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</si>
  <si>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</si>
  <si>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</si>
  <si>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</si>
  <si>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</si>
  <si>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</si>
  <si>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</si>
  <si>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</si>
  <si>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</si>
  <si>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</si>
  <si>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</si>
  <si>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</si>
  <si>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</si>
  <si>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</si>
  <si>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</si>
  <si>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</si>
  <si>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</si>
  <si>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</si>
  <si>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</si>
  <si>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</si>
  <si>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</si>
  <si>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</si>
  <si>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</si>
  <si>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</si>
  <si>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</si>
  <si>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</si>
  <si>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</si>
  <si>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</si>
  <si>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</si>
  <si>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</si>
  <si>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</si>
  <si>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</si>
  <si>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</si>
  <si>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</si>
  <si>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</si>
  <si>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</si>
  <si>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</si>
  <si>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</si>
  <si>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</si>
  <si>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</si>
  <si>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</si>
  <si>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</si>
  <si>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</si>
  <si>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</si>
  <si>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</si>
  <si>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</si>
  <si>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</si>
  <si>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</si>
  <si>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</si>
  <si>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</si>
  <si>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</si>
  <si>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</si>
  <si>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</si>
  <si>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</si>
  <si>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</si>
  <si>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</si>
  <si>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</si>
  <si>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</si>
  <si>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</si>
  <si>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</si>
  <si>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</si>
  <si>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</si>
  <si>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</si>
  <si>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</si>
  <si>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</si>
  <si>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</si>
  <si>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</si>
  <si>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</si>
  <si>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</si>
  <si>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</si>
  <si>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</si>
  <si>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</si>
  <si>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</si>
  <si>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</si>
  <si>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</si>
  <si>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</si>
  <si>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</si>
  <si>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</si>
  <si>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</si>
  <si>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</si>
  <si>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</si>
  <si>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</si>
  <si>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</si>
  <si>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</si>
  <si>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</si>
  <si>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</si>
  <si>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</si>
  <si>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</si>
  <si>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</si>
  <si>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</si>
  <si>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</si>
  <si>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</si>
  <si>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</si>
  <si>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</si>
  <si>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</si>
  <si>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</si>
  <si>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</si>
  <si>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</si>
  <si>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</si>
  <si>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</si>
  <si>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</si>
  <si>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</si>
  <si>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</si>
  <si>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</si>
  <si>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</si>
  <si>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</si>
  <si>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</si>
  <si>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</si>
  <si>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</si>
  <si>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</si>
  <si>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</si>
  <si>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</si>
  <si>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</si>
  <si>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</si>
  <si>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</si>
  <si>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</si>
  <si>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</si>
  <si>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</si>
  <si>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</si>
  <si>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</si>
  <si>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</si>
  <si>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</si>
  <si>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</si>
  <si>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</si>
  <si>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</si>
  <si>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</si>
  <si>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</si>
  <si>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</si>
  <si>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</si>
  <si>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</si>
  <si>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</si>
  <si>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</si>
  <si>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</si>
  <si>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</si>
  <si>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</si>
  <si>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</si>
  <si>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</si>
  <si>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</si>
  <si>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</si>
  <si>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</si>
  <si>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</si>
  <si>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</si>
  <si>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</si>
  <si>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</si>
  <si>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</si>
  <si>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</si>
  <si>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</si>
  <si>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</si>
  <si>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</si>
  <si>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</si>
  <si>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</si>
  <si>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</si>
  <si>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</si>
  <si>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</si>
  <si>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</si>
  <si>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</si>
  <si>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</si>
  <si>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</si>
  <si>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</si>
  <si>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</si>
  <si>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</si>
  <si>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</si>
  <si>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</si>
  <si>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</si>
  <si>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</si>
  <si>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</si>
  <si>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</si>
  <si>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</si>
  <si>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</si>
  <si>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</si>
  <si>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</si>
  <si>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</si>
  <si>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</si>
  <si>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</si>
  <si>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</si>
  <si>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</si>
  <si>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</si>
  <si>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</si>
  <si>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</si>
  <si>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</si>
  <si>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</si>
  <si>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</si>
  <si>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</si>
  <si>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</si>
  <si>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</si>
  <si>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</si>
  <si>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</si>
  <si>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</si>
  <si>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</si>
  <si>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</si>
  <si>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</si>
  <si>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</si>
  <si>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</si>
  <si>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</si>
  <si>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</si>
  <si>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</si>
  <si>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</si>
  <si>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</si>
  <si>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</si>
  <si>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</si>
  <si>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</si>
  <si>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</si>
  <si>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</si>
  <si>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</si>
  <si>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</si>
  <si>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</si>
  <si>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</si>
  <si>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</si>
  <si>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</si>
  <si>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</si>
  <si>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</si>
  <si>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</si>
  <si>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</si>
  <si>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</si>
  <si>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</si>
  <si>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</si>
  <si>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</si>
  <si>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</si>
  <si>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</si>
  <si>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</si>
  <si>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</si>
  <si>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</si>
  <si>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</si>
  <si>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</si>
  <si>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</si>
  <si>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</si>
  <si>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</si>
  <si>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</si>
  <si>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</si>
  <si>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</si>
  <si>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</si>
  <si>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</si>
  <si>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</si>
  <si>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</si>
  <si>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</si>
  <si>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</si>
  <si>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</si>
  <si>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</si>
  <si>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</si>
  <si>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</si>
  <si>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</si>
  <si>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</si>
  <si>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</si>
  <si>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</si>
  <si>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</si>
  <si>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</si>
  <si>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</si>
  <si>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</si>
  <si>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</si>
  <si>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</si>
  <si>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</si>
  <si>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</si>
  <si>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</si>
  <si>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</si>
  <si>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</si>
  <si>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</si>
  <si>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</si>
  <si>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</si>
  <si>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</si>
  <si>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</si>
  <si>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</si>
  <si>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</si>
  <si>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</si>
  <si>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</si>
  <si>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</si>
  <si>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</si>
  <si>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</si>
  <si>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</si>
  <si>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</si>
  <si>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</si>
  <si>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</si>
  <si>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</si>
  <si>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</si>
  <si>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</si>
  <si>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</si>
  <si>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</si>
  <si>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</si>
  <si>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</si>
  <si>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</si>
  <si>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</si>
  <si>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</si>
  <si>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</si>
  <si>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</si>
  <si>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</si>
  <si>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</si>
  <si>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</si>
  <si>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</si>
  <si>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</si>
  <si>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</si>
  <si>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</si>
  <si>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</si>
  <si>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</si>
  <si>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</si>
  <si>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</si>
  <si>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</si>
  <si>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</si>
  <si>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</si>
  <si>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</si>
  <si>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</si>
  <si>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</si>
  <si>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</si>
  <si>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</si>
  <si>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</si>
  <si>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</si>
  <si>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</si>
  <si>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</si>
  <si>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</si>
  <si>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</si>
  <si>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</si>
  <si>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</si>
  <si>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</si>
  <si>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</si>
  <si>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</si>
  <si>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</si>
  <si>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</si>
  <si>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</si>
  <si>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</si>
  <si>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</si>
  <si>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</si>
  <si>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</si>
  <si>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</si>
  <si>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</si>
  <si>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</si>
  <si>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</si>
  <si>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</si>
  <si>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</si>
  <si>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</si>
  <si>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</si>
  <si>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</si>
  <si>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</si>
  <si>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</si>
  <si>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</si>
  <si>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</si>
  <si>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</si>
  <si>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</si>
  <si>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</si>
  <si>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</si>
  <si>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</si>
  <si>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</si>
  <si>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</si>
  <si>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</si>
  <si>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</si>
  <si>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</si>
  <si>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</si>
  <si>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</si>
  <si>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</si>
  <si>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</si>
  <si>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</si>
  <si>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</si>
  <si>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</si>
  <si>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</si>
  <si>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</si>
  <si>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</si>
  <si>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</si>
  <si>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</si>
  <si>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</si>
  <si>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</si>
  <si>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</si>
  <si>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</si>
  <si>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</si>
  <si>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</si>
  <si>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</si>
  <si>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</si>
  <si>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</si>
  <si>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</si>
  <si>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</si>
  <si>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</si>
  <si>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</si>
  <si>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</si>
  <si>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</si>
  <si>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</si>
  <si>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</si>
  <si>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</si>
  <si>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</si>
  <si>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</si>
  <si>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</si>
  <si>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</si>
  <si>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</si>
  <si>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</si>
  <si>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</si>
  <si>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</si>
  <si>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</si>
  <si>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</si>
  <si>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</si>
  <si>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</si>
  <si>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</si>
  <si>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</si>
  <si>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</si>
  <si>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</si>
  <si>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</si>
  <si>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</si>
  <si>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</si>
  <si>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</si>
  <si>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</si>
  <si>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</si>
  <si>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</si>
  <si>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</si>
  <si>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</si>
  <si>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</si>
  <si>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</si>
  <si>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</si>
  <si>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</si>
  <si>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</si>
  <si>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</si>
  <si>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</si>
  <si>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</si>
  <si>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</si>
  <si>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</si>
  <si>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</si>
  <si>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</si>
  <si>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</si>
  <si>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</si>
  <si>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</si>
  <si>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</si>
  <si>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</si>
  <si>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</si>
  <si>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</si>
  <si>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</si>
  <si>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</si>
  <si>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</si>
  <si>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</si>
  <si>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</si>
  <si>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</si>
  <si>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</si>
  <si>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</si>
  <si>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</si>
  <si>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</si>
  <si>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</si>
  <si>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</si>
  <si>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</si>
  <si>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</si>
  <si>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</si>
  <si>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</si>
  <si>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</si>
  <si>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</si>
  <si>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</si>
  <si>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</si>
  <si>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</si>
  <si>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</si>
  <si>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</si>
  <si>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</si>
  <si>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</si>
  <si>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</si>
  <si>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</si>
  <si>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</si>
  <si>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</si>
  <si>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</si>
  <si>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</si>
  <si>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</si>
  <si>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</si>
  <si>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</si>
  <si>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</si>
  <si>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</si>
  <si>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</si>
  <si>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</si>
  <si>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</si>
  <si>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</si>
  <si>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</si>
  <si>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</si>
  <si>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</si>
  <si>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</si>
  <si>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</si>
  <si>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</si>
  <si>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</si>
  <si>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</si>
  <si>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</si>
  <si>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</si>
  <si>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</si>
  <si>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</si>
  <si>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</si>
  <si>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</si>
  <si>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</si>
  <si>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</si>
  <si>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</si>
  <si>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</si>
  <si>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</si>
  <si>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</si>
  <si>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</si>
  <si>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</si>
  <si>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</si>
  <si>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</si>
  <si>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</si>
  <si>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</si>
  <si>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</si>
  <si>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</si>
  <si>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</si>
  <si>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</si>
  <si>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</si>
  <si>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</si>
  <si>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</si>
  <si>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</si>
  <si>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</si>
  <si>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</si>
  <si>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</si>
  <si>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</si>
  <si>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</si>
  <si>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</si>
  <si>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</si>
  <si>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</si>
  <si>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</si>
  <si>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</si>
  <si>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</si>
  <si>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</si>
  <si>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</si>
  <si>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</si>
  <si>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</si>
  <si>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</si>
  <si>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</si>
  <si>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</si>
  <si>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</si>
  <si>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</si>
  <si>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</si>
  <si>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</si>
  <si>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</si>
  <si>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</si>
  <si>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</si>
  <si>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</si>
  <si>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</si>
  <si>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</si>
  <si>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</si>
  <si>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</si>
  <si>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</si>
  <si>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</si>
  <si>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</si>
  <si>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</si>
  <si>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</si>
  <si>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</si>
  <si>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</si>
  <si>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</si>
  <si>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</si>
  <si>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</si>
  <si>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</si>
  <si>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</si>
  <si>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</si>
  <si>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</si>
  <si>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</si>
  <si>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</si>
  <si>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</si>
  <si>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</si>
  <si>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</si>
  <si>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</si>
  <si>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</si>
  <si>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</si>
  <si>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</si>
  <si>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</si>
  <si>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</si>
  <si>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</si>
  <si>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</si>
  <si>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</si>
  <si>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</si>
  <si>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</si>
  <si>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</si>
  <si>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</si>
  <si>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</si>
  <si>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</si>
  <si>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</si>
  <si>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</si>
  <si>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</si>
  <si>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</si>
  <si>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</si>
  <si>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</si>
  <si>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</si>
  <si>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</si>
  <si>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</si>
  <si>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</si>
  <si>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</si>
  <si>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</si>
  <si>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</si>
  <si>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</si>
  <si>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</si>
  <si>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</si>
  <si>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</si>
  <si>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</si>
  <si>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</si>
  <si>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</si>
  <si>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</si>
  <si>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</si>
  <si>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</si>
  <si>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</si>
  <si>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</si>
  <si>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</si>
  <si>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</si>
  <si>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</si>
  <si>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</si>
  <si>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</si>
  <si>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</si>
  <si>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</si>
  <si>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</si>
  <si>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</si>
  <si>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</si>
  <si>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</si>
  <si>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</si>
  <si>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</si>
  <si>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</si>
  <si>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</si>
  <si>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</si>
  <si>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</si>
  <si>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</si>
  <si>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</si>
  <si>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</si>
  <si>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</si>
  <si>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</si>
  <si>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</si>
  <si>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</si>
  <si>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</si>
  <si>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</si>
  <si>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</si>
  <si>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</si>
  <si>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</si>
  <si>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</si>
  <si>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</si>
  <si>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</si>
  <si>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</si>
  <si>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</si>
  <si>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</si>
  <si>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</si>
  <si>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</si>
  <si>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</si>
  <si>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</si>
  <si>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</si>
  <si>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</si>
  <si>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</si>
  <si>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</si>
  <si>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</si>
  <si>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</si>
  <si>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</si>
  <si>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</si>
  <si>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</si>
  <si>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</si>
  <si>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</si>
  <si>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</si>
  <si>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</si>
  <si>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</si>
  <si>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</si>
  <si>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</si>
  <si>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</si>
  <si>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</si>
  <si>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</si>
  <si>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</si>
  <si>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</si>
  <si>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</si>
  <si>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</si>
  <si>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</si>
  <si>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</si>
  <si>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</si>
  <si>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</si>
  <si>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</si>
  <si>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</si>
  <si>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</si>
  <si>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</si>
  <si>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</si>
  <si>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</si>
  <si>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</si>
  <si>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</si>
  <si>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</si>
  <si>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</si>
  <si>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</si>
  <si>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</si>
  <si>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</si>
  <si>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</si>
  <si>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</si>
  <si>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</si>
  <si>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</si>
  <si>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</si>
  <si>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</si>
  <si>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</si>
  <si>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</si>
  <si>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</si>
  <si>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</si>
  <si>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</si>
  <si>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</si>
  <si>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</si>
  <si>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</si>
  <si>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</si>
  <si>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</si>
  <si>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</si>
  <si>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</si>
  <si>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</si>
  <si>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</si>
  <si>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</si>
  <si>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</si>
  <si>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</si>
  <si>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</si>
  <si>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</si>
  <si>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</si>
  <si>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</si>
  <si>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</si>
  <si>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</si>
  <si>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</si>
  <si>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</si>
  <si>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</si>
  <si>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</si>
  <si>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</si>
  <si>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</si>
  <si>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</si>
  <si>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</si>
  <si>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</si>
  <si>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</si>
  <si>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</si>
  <si>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</si>
  <si>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</si>
  <si>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</si>
  <si>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</si>
  <si>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</si>
  <si>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</si>
  <si>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</si>
  <si>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</si>
  <si>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</si>
  <si>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</si>
  <si>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</si>
  <si>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</si>
  <si>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</si>
  <si>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</si>
  <si>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</si>
  <si>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</si>
  <si>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</si>
  <si>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</si>
  <si>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</si>
  <si>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</si>
  <si>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</si>
  <si>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</si>
  <si>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</si>
  <si>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</si>
  <si>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</si>
  <si>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</si>
  <si>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</si>
  <si>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</si>
  <si>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</si>
  <si>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</si>
  <si>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</si>
  <si>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</si>
  <si>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</si>
  <si>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</si>
  <si>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</si>
  <si>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</si>
  <si>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</si>
  <si>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</si>
  <si>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</si>
  <si>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</si>
  <si>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</si>
  <si>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</si>
  <si>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</si>
  <si>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</si>
  <si>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</si>
  <si>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</si>
  <si>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</si>
  <si>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</si>
  <si>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</si>
  <si>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</si>
  <si>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</si>
  <si>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</si>
  <si>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</si>
  <si>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</si>
  <si>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</si>
  <si>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</si>
  <si>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</si>
  <si>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</si>
  <si>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</si>
  <si>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</si>
  <si>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</si>
  <si>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</si>
  <si>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</si>
  <si>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</si>
  <si>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</si>
  <si>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</si>
  <si>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</si>
  <si>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</si>
  <si>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</si>
  <si>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</si>
  <si>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</si>
  <si>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</si>
  <si>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</si>
  <si>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</si>
  <si>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</si>
  <si>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</si>
  <si>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</si>
  <si>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</si>
  <si>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</si>
  <si>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</si>
  <si>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</si>
  <si>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</si>
  <si>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</si>
  <si>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</si>
  <si>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</si>
  <si>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</si>
  <si>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</si>
  <si>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</si>
  <si>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</si>
  <si>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</si>
  <si>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</si>
  <si>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</si>
  <si>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</si>
  <si>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</si>
  <si>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</si>
  <si>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</si>
  <si>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</si>
  <si>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</si>
  <si>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</si>
  <si>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</si>
  <si>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</si>
  <si>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</si>
  <si>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</si>
  <si>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</si>
  <si>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</si>
  <si>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</si>
  <si>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</si>
  <si>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</si>
  <si>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</si>
  <si>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</si>
  <si>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</si>
  <si>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</si>
  <si>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</si>
  <si>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</si>
  <si>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</si>
  <si>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</si>
  <si>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</si>
  <si>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</si>
  <si>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</si>
  <si>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</si>
  <si>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</si>
  <si>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</si>
  <si>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</si>
  <si>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</si>
  <si>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</si>
  <si>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</si>
  <si>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</si>
  <si>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</si>
  <si>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</si>
  <si>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</si>
  <si>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</si>
  <si>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</si>
  <si>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</si>
  <si>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</si>
  <si>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</si>
  <si>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</si>
  <si>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</si>
  <si>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</si>
  <si>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</si>
  <si>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</si>
  <si>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</si>
  <si>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</si>
  <si>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</si>
  <si>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</si>
  <si>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</si>
  <si>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</si>
  <si>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</si>
  <si>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</si>
  <si>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</si>
  <si>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</si>
  <si>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</si>
  <si>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</si>
  <si>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</si>
  <si>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</si>
  <si>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</si>
  <si>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</si>
  <si>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</si>
  <si>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</si>
  <si>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</si>
  <si>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</si>
  <si>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</si>
  <si>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</si>
  <si>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</si>
  <si>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</si>
  <si>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</si>
  <si>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</si>
  <si>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</si>
  <si>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</si>
  <si>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</si>
  <si>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</si>
  <si>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</si>
  <si>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</si>
  <si>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</si>
  <si>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</si>
  <si>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</si>
  <si>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</si>
  <si>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</si>
  <si>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</si>
  <si>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</si>
  <si>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</si>
  <si>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</si>
  <si>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</si>
  <si>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</si>
  <si>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</si>
  <si>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</si>
  <si>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</si>
  <si>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</si>
  <si>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</si>
  <si>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</si>
  <si>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</si>
  <si>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</si>
  <si>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</si>
  <si>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</si>
  <si>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</si>
  <si>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</si>
  <si>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</si>
  <si>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</si>
  <si>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</si>
  <si>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</si>
  <si>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</si>
  <si>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</si>
  <si>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</si>
  <si>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</si>
  <si>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</si>
  <si>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</si>
  <si>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</si>
  <si>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</si>
  <si>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</si>
  <si>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</si>
  <si>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</si>
  <si>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</si>
  <si>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</si>
  <si>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</si>
  <si>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</si>
  <si>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</si>
  <si>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</si>
  <si>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</si>
  <si>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</si>
  <si>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</si>
  <si>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</si>
  <si>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</si>
  <si>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</si>
  <si>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</si>
  <si>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</si>
  <si>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</si>
  <si>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</si>
  <si>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</si>
  <si>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</si>
  <si>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</si>
  <si>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</si>
  <si>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</si>
  <si>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</si>
  <si>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</si>
  <si>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</si>
  <si>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</si>
  <si>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</si>
  <si>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</si>
  <si>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</si>
  <si>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</si>
  <si>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</si>
  <si>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</si>
  <si>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</si>
  <si>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</si>
  <si>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</si>
  <si>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</si>
  <si>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</si>
  <si>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</si>
  <si>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</si>
  <si>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</si>
  <si>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</si>
  <si>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</si>
  <si>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</si>
  <si>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</si>
  <si>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</si>
  <si>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</si>
  <si>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</si>
  <si>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</si>
  <si>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</si>
  <si>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</si>
  <si>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</si>
  <si>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</si>
  <si>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</si>
  <si>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</si>
  <si>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</si>
  <si>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</si>
  <si>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</si>
  <si>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</si>
  <si>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</si>
  <si>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</si>
  <si>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</si>
  <si>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</si>
  <si>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</si>
  <si>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</si>
  <si>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</si>
  <si>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</si>
  <si>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</si>
  <si>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</si>
  <si>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</si>
  <si>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</si>
  <si>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</si>
  <si>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</si>
  <si>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</si>
  <si>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</si>
  <si>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</si>
  <si>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</si>
  <si>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</si>
  <si>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</si>
  <si>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</si>
  <si>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</si>
  <si>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</si>
  <si>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</si>
  <si>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</si>
  <si>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</si>
  <si>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</si>
  <si>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</si>
  <si>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</si>
  <si>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</si>
  <si>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</si>
  <si>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</si>
  <si>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</si>
  <si>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</si>
  <si>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</si>
  <si>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</si>
  <si>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</si>
  <si>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</si>
  <si>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</si>
  <si>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</si>
  <si>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</si>
  <si>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</si>
  <si>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</si>
  <si>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</si>
  <si>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</si>
  <si>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</si>
  <si>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</si>
  <si>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</si>
  <si>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</si>
  <si>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</si>
  <si>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</si>
  <si>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</si>
  <si>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</si>
  <si>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</si>
  <si>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</si>
  <si>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</si>
  <si>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</si>
  <si>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</si>
  <si>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</si>
  <si>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</si>
  <si>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</si>
  <si>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</si>
  <si>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</si>
  <si>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</si>
  <si>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</si>
  <si>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</si>
  <si>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</si>
  <si>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</si>
  <si>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</si>
  <si>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</si>
  <si>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</si>
  <si>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</si>
  <si>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</si>
  <si>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</si>
  <si>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</si>
  <si>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</si>
  <si>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</si>
  <si>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</si>
  <si>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</si>
  <si>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</si>
  <si>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</si>
  <si>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</si>
  <si>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</si>
  <si>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</si>
  <si>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</si>
  <si>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</si>
  <si>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</si>
  <si>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</si>
  <si>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</si>
  <si>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</si>
  <si>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</si>
  <si>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</si>
  <si>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</si>
  <si>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</si>
  <si>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</si>
  <si>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</si>
  <si>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</si>
  <si>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</si>
  <si>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</si>
  <si>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</si>
  <si>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</si>
  <si>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</si>
  <si>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</si>
  <si>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</si>
  <si>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</si>
  <si>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</si>
  <si>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</si>
  <si>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</si>
  <si>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</si>
  <si>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</si>
  <si>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</si>
  <si>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</si>
  <si>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</si>
  <si>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</si>
  <si>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</si>
  <si>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</si>
  <si>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</si>
  <si>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</si>
  <si>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</si>
  <si>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</si>
  <si>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</si>
  <si>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</si>
  <si>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</si>
  <si>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</si>
  <si>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</si>
  <si>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</si>
  <si>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</si>
  <si>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</si>
  <si>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</si>
  <si>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</si>
  <si>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</si>
  <si>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</si>
  <si>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</si>
  <si>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</si>
  <si>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</si>
  <si>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</si>
  <si>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</si>
  <si>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</si>
  <si>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</si>
  <si>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</si>
  <si>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</si>
  <si>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</si>
  <si>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</si>
  <si>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</si>
  <si>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</si>
  <si>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</si>
  <si>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</si>
  <si>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</si>
  <si>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</si>
  <si>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</si>
  <si>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</si>
  <si>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</si>
  <si>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</si>
  <si>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</si>
  <si>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</si>
  <si>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</si>
  <si>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</si>
  <si>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</si>
  <si>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</si>
  <si>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</si>
  <si>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</si>
  <si>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</si>
  <si>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</si>
  <si>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</si>
  <si>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</si>
  <si>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</si>
  <si>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</si>
  <si>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</si>
  <si>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</si>
  <si>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</si>
  <si>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</si>
  <si>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</si>
  <si>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</si>
  <si>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</si>
  <si>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</si>
  <si>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</si>
  <si>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</si>
  <si>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</si>
  <si>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</si>
  <si>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</si>
  <si>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</si>
  <si>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</si>
  <si>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</si>
  <si>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</si>
  <si>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</si>
  <si>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</si>
  <si>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</si>
  <si>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</si>
  <si>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</si>
  <si>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</si>
  <si>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</si>
  <si>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</si>
  <si>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</si>
  <si>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</si>
  <si>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</si>
  <si>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</si>
  <si>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</si>
  <si>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</si>
  <si>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</si>
  <si>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</si>
  <si>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</si>
  <si>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</si>
  <si>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</si>
  <si>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</si>
  <si>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</si>
  <si>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</si>
  <si>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</si>
  <si>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</si>
  <si>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</si>
  <si>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</si>
  <si>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</si>
  <si>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</si>
  <si>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</si>
  <si>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</si>
  <si>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</si>
  <si>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</si>
  <si>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</si>
  <si>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</si>
  <si>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</si>
  <si>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</si>
  <si>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</si>
  <si>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</si>
  <si>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</si>
  <si>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</si>
  <si>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</si>
  <si>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</si>
  <si>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</si>
  <si>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</si>
  <si>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</si>
  <si>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</si>
  <si>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</si>
  <si>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</si>
  <si>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</si>
  <si>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</si>
  <si>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</si>
  <si>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</si>
  <si>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</si>
  <si>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</si>
  <si>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</si>
  <si>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</si>
  <si>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</si>
  <si>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</si>
  <si>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</si>
  <si>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</si>
  <si>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</si>
  <si>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</si>
  <si>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</si>
  <si>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</si>
  <si>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</si>
  <si>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</si>
  <si>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</si>
  <si>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</si>
  <si>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</si>
  <si>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</si>
  <si>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</si>
  <si>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</si>
  <si>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</si>
  <si>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</si>
  <si>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</si>
  <si>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</si>
  <si>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</si>
  <si>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</si>
  <si>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</si>
  <si>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</si>
  <si>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</si>
  <si>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</si>
  <si>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</si>
  <si>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</si>
  <si>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</si>
  <si>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</si>
  <si>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</si>
  <si>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</si>
  <si>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</si>
  <si>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</si>
  <si>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</si>
  <si>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</si>
  <si>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</si>
  <si>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</si>
  <si>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</si>
  <si>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</si>
  <si>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</si>
  <si>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</si>
  <si>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</si>
  <si>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</si>
  <si>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</si>
  <si>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</si>
  <si>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</si>
  <si>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</si>
  <si>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</si>
  <si>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</si>
  <si>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</si>
  <si>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</si>
  <si>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</si>
  <si>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</si>
  <si>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</si>
  <si>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</si>
  <si>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</si>
  <si>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</si>
  <si>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</si>
  <si>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</si>
  <si>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</si>
  <si>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</si>
  <si>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</si>
  <si>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</si>
  <si>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</si>
  <si>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</si>
  <si>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</si>
  <si>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</si>
  <si>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</si>
  <si>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</si>
  <si>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</si>
  <si>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</si>
  <si>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</si>
  <si>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</si>
  <si>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</si>
  <si>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</si>
  <si>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</si>
  <si>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</si>
  <si>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</si>
  <si>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</si>
  <si>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</si>
  <si>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</si>
  <si>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</si>
  <si>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</si>
  <si>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</si>
  <si>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</si>
  <si>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</si>
  <si>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</si>
  <si>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</si>
  <si>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</si>
  <si>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</si>
  <si>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</si>
  <si>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</si>
  <si>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</si>
  <si>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</si>
  <si>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</si>
  <si>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</si>
  <si>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</si>
  <si>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</si>
  <si>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</si>
  <si>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</si>
  <si>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</si>
  <si>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</si>
  <si>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</si>
  <si>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</si>
  <si>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</si>
  <si>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</si>
  <si>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</si>
  <si>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</si>
  <si>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</si>
  <si>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</si>
  <si>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</si>
  <si>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</si>
  <si>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</si>
  <si>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</si>
  <si>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</si>
  <si>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</si>
  <si>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</si>
  <si>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</si>
  <si>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</si>
  <si>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</si>
  <si>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</si>
  <si>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</si>
  <si>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</si>
  <si>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</si>
  <si>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</si>
  <si>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</si>
  <si>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</si>
  <si>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</si>
  <si>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</si>
  <si>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</si>
  <si>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</si>
  <si>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</si>
  <si>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</si>
  <si>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</si>
  <si>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</si>
  <si>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</si>
  <si>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</si>
  <si>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</si>
  <si>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</si>
  <si>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</si>
  <si>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</si>
  <si>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</si>
  <si>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</si>
  <si>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</si>
  <si>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</si>
  <si>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</si>
  <si>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</si>
  <si>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</si>
  <si>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</si>
  <si>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</si>
  <si>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</si>
  <si>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</si>
  <si>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</si>
  <si>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</si>
  <si>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</si>
  <si>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</si>
  <si>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</si>
  <si>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</si>
  <si>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</si>
  <si>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</si>
  <si>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</si>
  <si>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</si>
  <si>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</si>
  <si>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</si>
  <si>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</si>
  <si>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</si>
  <si>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</si>
  <si>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</si>
  <si>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</si>
  <si>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</si>
  <si>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</si>
  <si>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</si>
  <si>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</si>
  <si>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</si>
  <si>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</si>
  <si>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</si>
  <si>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</si>
  <si>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</si>
  <si>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</si>
  <si>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</si>
  <si>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</si>
  <si>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</si>
  <si>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</si>
  <si>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</si>
  <si>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</si>
  <si>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</si>
  <si>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</si>
  <si>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</si>
  <si>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</si>
  <si>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</si>
  <si>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</si>
  <si>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</si>
  <si>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</si>
  <si>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</si>
  <si>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</si>
  <si>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</si>
  <si>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</si>
  <si>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</si>
  <si>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</si>
  <si>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</si>
  <si>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</si>
  <si>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</si>
  <si>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</si>
  <si>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</si>
  <si>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</si>
  <si>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</si>
  <si>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</si>
  <si>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</si>
  <si>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</si>
  <si>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</si>
  <si>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</si>
  <si>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</si>
  <si>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</si>
  <si>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</si>
  <si>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</si>
  <si>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</si>
  <si>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</si>
  <si>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</si>
  <si>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</si>
  <si>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</si>
  <si>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</si>
  <si>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</si>
  <si>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</si>
  <si>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</si>
  <si>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</si>
  <si>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</si>
  <si>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</si>
  <si>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</si>
  <si>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</si>
  <si>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</si>
  <si>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</si>
  <si>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</si>
  <si>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</si>
  <si>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</si>
  <si>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</si>
  <si>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</si>
  <si>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</si>
  <si>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</si>
  <si>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</si>
  <si>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</si>
  <si>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</si>
  <si>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</si>
  <si>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</si>
  <si>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</si>
  <si>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</si>
  <si>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</si>
  <si>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</si>
  <si>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</si>
  <si>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</si>
  <si>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</si>
  <si>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</si>
  <si>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</si>
  <si>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</si>
  <si>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</si>
  <si>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</si>
  <si>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</si>
  <si>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</si>
  <si>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</si>
  <si>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</si>
  <si>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</si>
  <si>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</si>
  <si>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</si>
  <si>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</si>
  <si>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</si>
  <si>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</si>
  <si>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</si>
  <si>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</si>
  <si>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</si>
  <si>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</si>
  <si>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</si>
  <si>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</si>
  <si>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</si>
  <si>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</si>
  <si>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</si>
  <si>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</si>
  <si>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</si>
  <si>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</si>
  <si>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</si>
  <si>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</si>
  <si>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</si>
  <si>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</si>
  <si>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</si>
  <si>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</si>
  <si>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</si>
  <si>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</si>
  <si>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</si>
  <si>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</si>
  <si>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</si>
  <si>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</si>
  <si>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</si>
  <si>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</si>
  <si>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</si>
  <si>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</si>
  <si>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</si>
  <si>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</si>
  <si>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</si>
  <si>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</si>
  <si>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</si>
  <si>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</si>
  <si>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</si>
  <si>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</si>
  <si>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</si>
  <si>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</si>
  <si>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</si>
  <si>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</si>
  <si>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</si>
  <si>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</si>
  <si>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</si>
  <si>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</si>
  <si>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</si>
  <si>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</si>
  <si>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</si>
  <si>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</si>
  <si>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</si>
  <si>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</si>
  <si>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</si>
  <si>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</si>
  <si>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</si>
  <si>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</si>
  <si>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</si>
  <si>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</si>
  <si>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</si>
  <si>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</si>
  <si>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</si>
  <si>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</si>
  <si>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</si>
  <si>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</si>
  <si>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</si>
  <si>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</si>
  <si>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</si>
  <si>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</si>
  <si>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</si>
  <si>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</si>
  <si>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</si>
  <si>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</si>
  <si>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</si>
  <si>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</si>
  <si>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</si>
  <si>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</si>
  <si>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</si>
  <si>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</si>
  <si>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</si>
  <si>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</si>
  <si>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</si>
  <si>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</si>
  <si>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</si>
  <si>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</si>
  <si>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</si>
  <si>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</si>
  <si>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</si>
  <si>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</si>
  <si>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</si>
  <si>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</si>
  <si>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</si>
  <si>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</si>
  <si>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</si>
  <si>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</si>
  <si>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</si>
  <si>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</si>
  <si>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</si>
  <si>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</si>
  <si>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</si>
  <si>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</si>
  <si>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</si>
  <si>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</si>
  <si>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</si>
  <si>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</si>
  <si>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</si>
  <si>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</si>
  <si>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</si>
  <si>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</si>
  <si>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</si>
  <si>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</si>
  <si>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</si>
  <si>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</si>
  <si>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</si>
  <si>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</si>
  <si>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</si>
  <si>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</si>
  <si>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</si>
  <si>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</si>
  <si>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</si>
  <si>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</si>
  <si>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</si>
  <si>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</si>
  <si>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</si>
  <si>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</si>
  <si>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</si>
  <si>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</si>
  <si>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</si>
  <si>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</si>
  <si>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</si>
  <si>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</si>
  <si>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</si>
  <si>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</si>
  <si>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</si>
  <si>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</si>
  <si>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</si>
  <si>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</si>
  <si>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</si>
  <si>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</si>
  <si>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</si>
  <si>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</si>
  <si>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</si>
  <si>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</si>
  <si>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</si>
  <si>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</si>
  <si>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</si>
  <si>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</si>
  <si>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</si>
  <si>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</si>
  <si>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</si>
  <si>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</si>
  <si>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</si>
  <si>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</si>
  <si>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</si>
  <si>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</si>
  <si>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</si>
  <si>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</si>
  <si>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</si>
  <si>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</si>
  <si>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</si>
  <si>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</si>
  <si>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</si>
  <si>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</si>
  <si>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</si>
  <si>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</si>
  <si>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</si>
  <si>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</si>
  <si>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</si>
  <si>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</si>
  <si>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</si>
  <si>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</si>
  <si>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</si>
  <si>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</si>
  <si>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</si>
  <si>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</si>
  <si>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</si>
  <si>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</si>
  <si>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</si>
  <si>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</si>
  <si>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</si>
  <si>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</si>
  <si>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</si>
  <si>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</si>
  <si>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</si>
  <si>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</si>
  <si>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</si>
  <si>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</si>
  <si>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</si>
  <si>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</si>
  <si>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</si>
  <si>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</si>
  <si>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</si>
  <si>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</si>
  <si>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</si>
  <si>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</si>
  <si>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</si>
  <si>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</si>
  <si>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</si>
  <si>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</si>
  <si>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</si>
  <si>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</si>
  <si>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</si>
  <si>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</si>
  <si>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</si>
  <si>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</si>
  <si>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</si>
  <si>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</si>
  <si>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</si>
  <si>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</si>
  <si>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</si>
  <si>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</si>
  <si>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</si>
  <si>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</si>
  <si>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</si>
  <si>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</si>
  <si>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</si>
  <si>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</si>
  <si>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</si>
  <si>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</si>
  <si>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</si>
  <si>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</si>
  <si>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</si>
  <si>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</si>
  <si>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</si>
  <si>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</si>
  <si>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</si>
  <si>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</si>
  <si>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</si>
  <si>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</si>
  <si>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</si>
  <si>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</si>
  <si>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</si>
  <si>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</si>
  <si>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</si>
  <si>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</si>
  <si>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</si>
  <si>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</si>
  <si>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</si>
  <si>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</si>
  <si>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</si>
  <si>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</si>
  <si>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</si>
  <si>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</si>
  <si>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</si>
  <si>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</si>
  <si>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</si>
  <si>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</si>
  <si>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</si>
  <si>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</si>
  <si>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</si>
  <si>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</si>
  <si>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</si>
  <si>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</si>
  <si>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</si>
  <si>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</si>
  <si>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</si>
  <si>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</si>
  <si>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</si>
  <si>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</si>
  <si>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</si>
  <si>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</si>
  <si>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</si>
  <si>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</si>
  <si>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</si>
  <si>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</si>
  <si>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</si>
  <si>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</si>
  <si>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</si>
  <si>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</si>
  <si>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</si>
  <si>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</si>
  <si>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</si>
  <si>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</si>
  <si>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</si>
  <si>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</si>
  <si>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</si>
  <si>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</si>
  <si>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</si>
  <si>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</si>
  <si>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</si>
  <si>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</si>
  <si>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</si>
  <si>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</si>
  <si>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</si>
  <si>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</si>
  <si>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</si>
  <si>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</si>
  <si>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</si>
  <si>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</si>
  <si>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</si>
  <si>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</si>
  <si>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</si>
  <si>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</si>
  <si>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</si>
  <si>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</si>
  <si>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</si>
  <si>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</si>
  <si>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</si>
  <si>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</si>
  <si>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</si>
  <si>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</si>
  <si>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</si>
  <si>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</si>
  <si>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</si>
  <si>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</si>
  <si>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</si>
  <si>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</si>
  <si>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</si>
  <si>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</si>
  <si>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</si>
  <si>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</si>
  <si>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</si>
  <si>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</si>
  <si>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</si>
  <si>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</si>
  <si>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</si>
  <si>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</si>
  <si>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</si>
  <si>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</si>
  <si>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</si>
  <si>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</si>
  <si>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</si>
  <si>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</si>
  <si>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</si>
  <si>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</si>
  <si>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</si>
  <si>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</si>
  <si>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</si>
  <si>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</si>
  <si>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</si>
  <si>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</si>
  <si>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</si>
  <si>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</si>
  <si>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</si>
  <si>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</si>
  <si>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</si>
  <si>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</si>
  <si>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</si>
  <si>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</si>
  <si>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</si>
  <si>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</si>
  <si>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</si>
  <si>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</si>
  <si>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</si>
  <si>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</si>
  <si>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</si>
  <si>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</si>
  <si>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</si>
  <si>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</si>
  <si>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</si>
  <si>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</si>
  <si>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</si>
  <si>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</si>
  <si>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</si>
  <si>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</si>
  <si>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</si>
  <si>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</si>
  <si>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</si>
  <si>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</si>
  <si>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</si>
  <si>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</si>
  <si>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</si>
  <si>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</si>
  <si>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</si>
  <si>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</si>
  <si>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</si>
  <si>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</si>
  <si>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</si>
  <si>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</si>
  <si>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</si>
  <si>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</si>
  <si>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</si>
  <si>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</si>
  <si>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</si>
  <si>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</si>
  <si>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</si>
  <si>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</si>
  <si>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</si>
  <si>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</si>
  <si>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</si>
  <si>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</si>
  <si>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</si>
  <si>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</si>
  <si>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</si>
  <si>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</si>
  <si>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</si>
  <si>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</si>
  <si>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</si>
  <si>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</si>
  <si>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</si>
  <si>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</si>
  <si>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</si>
  <si>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</si>
  <si>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</si>
  <si>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</si>
  <si>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</si>
  <si>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</si>
  <si>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</si>
  <si>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</si>
  <si>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</si>
  <si>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</si>
  <si>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</si>
  <si>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</si>
  <si>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</si>
  <si>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</si>
  <si>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</si>
  <si>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</si>
  <si>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</si>
  <si>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</si>
  <si>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</si>
  <si>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</si>
  <si>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</si>
  <si>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</si>
  <si>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</si>
  <si>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</si>
  <si>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</si>
  <si>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</si>
  <si>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</si>
  <si>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</si>
  <si>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</si>
  <si>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</si>
  <si>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</si>
  <si>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</si>
  <si>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</si>
  <si>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</si>
  <si>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</si>
  <si>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</si>
  <si>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</si>
  <si>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</si>
  <si>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</si>
  <si>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</si>
  <si>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</si>
  <si>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</si>
  <si>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</si>
  <si>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</si>
  <si>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</si>
  <si>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</si>
  <si>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</si>
  <si>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</si>
  <si>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</si>
  <si>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</si>
  <si>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</si>
  <si>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</si>
  <si>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</si>
  <si>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</si>
  <si>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</si>
  <si>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</si>
  <si>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</si>
  <si>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</si>
  <si>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</si>
  <si>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</si>
  <si>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</si>
  <si>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</si>
  <si>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</si>
  <si>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</si>
  <si>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</si>
  <si>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</si>
  <si>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</si>
  <si>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</si>
  <si>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</si>
  <si>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</si>
  <si>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</si>
  <si>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</si>
  <si>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</si>
  <si>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</si>
  <si>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</si>
  <si>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</si>
  <si>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</si>
  <si>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</si>
  <si>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</si>
  <si>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</si>
  <si>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</si>
  <si>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</si>
  <si>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</si>
  <si>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</si>
  <si>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</si>
  <si>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</si>
  <si>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</si>
  <si>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</si>
  <si>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</si>
  <si>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</si>
  <si>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</si>
  <si>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</si>
  <si>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</si>
  <si>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</si>
  <si>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</si>
  <si>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</si>
  <si>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</si>
  <si>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</si>
  <si>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</si>
  <si>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</si>
  <si>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</si>
  <si>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</si>
  <si>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</si>
  <si>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</si>
  <si>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</si>
  <si>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</si>
  <si>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</si>
  <si>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</si>
  <si>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</si>
  <si>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</si>
  <si>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</si>
  <si>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</si>
  <si>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</si>
  <si>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</si>
  <si>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</si>
  <si>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</si>
  <si>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</si>
  <si>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</si>
  <si>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</si>
  <si>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</si>
  <si>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</si>
  <si>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</si>
  <si>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</si>
  <si>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</si>
  <si>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</si>
  <si>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</si>
  <si>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</si>
  <si>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</si>
  <si>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</si>
  <si>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</si>
  <si>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</si>
  <si>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</si>
  <si>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</si>
  <si>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</si>
  <si>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</si>
  <si>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</si>
  <si>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</si>
  <si>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</si>
  <si>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</si>
  <si>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</si>
  <si>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</si>
  <si>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</si>
  <si>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</si>
  <si>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</si>
  <si>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</si>
  <si>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</si>
  <si>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</si>
  <si>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</si>
  <si>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</si>
  <si>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</si>
  <si>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</si>
  <si>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</si>
  <si>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</si>
  <si>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</si>
  <si>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</si>
  <si>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</si>
  <si>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</si>
  <si>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</si>
  <si>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</si>
  <si>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</si>
  <si>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</si>
  <si>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</si>
  <si>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</si>
  <si>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</si>
  <si>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</si>
  <si>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</si>
  <si>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</si>
  <si>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</si>
  <si>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</si>
  <si>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</si>
  <si>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</si>
  <si>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</si>
  <si>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</si>
  <si>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</si>
  <si>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</si>
  <si>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</si>
  <si>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</si>
  <si>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</si>
  <si>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</si>
  <si>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</si>
  <si>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</si>
  <si>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</si>
  <si>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</si>
  <si>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</si>
  <si>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</si>
  <si>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</si>
  <si>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</si>
  <si>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</si>
  <si>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</si>
  <si>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</si>
  <si>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</si>
  <si>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</si>
  <si>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</si>
  <si>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</si>
  <si>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</si>
  <si>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</si>
  <si>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</si>
  <si>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</si>
  <si>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</si>
  <si>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</si>
  <si>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</si>
  <si>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</si>
  <si>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</si>
  <si>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</si>
  <si>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</si>
  <si>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</si>
  <si>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</si>
  <si>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</si>
  <si>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</si>
  <si>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</si>
  <si>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</si>
  <si>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</si>
  <si>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</si>
  <si>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</si>
  <si>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</si>
  <si>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</si>
  <si>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</si>
  <si>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</si>
  <si>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</si>
  <si>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</si>
  <si>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</si>
  <si>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</si>
  <si>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</si>
  <si>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</si>
  <si>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</si>
  <si>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</si>
  <si>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</si>
  <si>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</si>
  <si>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</si>
  <si>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</si>
  <si>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</si>
  <si>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</si>
  <si>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</si>
  <si>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</si>
  <si>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</si>
  <si>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</si>
  <si>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</si>
  <si>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</si>
  <si>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</si>
  <si>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</si>
  <si>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</si>
  <si>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</si>
  <si>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</si>
  <si>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</si>
  <si>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</si>
  <si>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</si>
  <si>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</si>
  <si>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</si>
  <si>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</si>
  <si>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</si>
  <si>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</si>
  <si>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</si>
  <si>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</si>
  <si>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</si>
  <si>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</si>
  <si>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</si>
  <si>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</si>
  <si>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</si>
  <si>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</si>
  <si>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</si>
  <si>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</si>
  <si>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</si>
  <si>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</si>
  <si>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</si>
  <si>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</si>
  <si>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</si>
  <si>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</si>
  <si>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</si>
  <si>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</si>
  <si>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</si>
  <si>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</si>
  <si>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</si>
  <si>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</si>
  <si>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</si>
  <si>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</si>
  <si>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</si>
  <si>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</si>
  <si>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</si>
  <si>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</si>
  <si>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</si>
  <si>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</si>
  <si>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</si>
  <si>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</si>
  <si>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</si>
  <si>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</si>
  <si>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</si>
  <si>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</si>
  <si>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</si>
  <si>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</si>
  <si>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</si>
  <si>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</si>
  <si>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</si>
  <si>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</si>
  <si>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</si>
  <si>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</si>
  <si>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</si>
  <si>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</si>
  <si>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</si>
  <si>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</si>
  <si>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</si>
  <si>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</si>
  <si>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</si>
  <si>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</si>
  <si>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</si>
  <si>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</si>
  <si>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</si>
  <si>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</si>
  <si>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</si>
  <si>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</si>
  <si>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</si>
  <si>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</si>
  <si>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</si>
  <si>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</si>
  <si>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</si>
  <si>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</si>
  <si>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</si>
  <si>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</si>
  <si>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</si>
  <si>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</si>
  <si>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</si>
  <si>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</si>
  <si>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</si>
  <si>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</si>
  <si>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</si>
  <si>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</si>
  <si>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</si>
  <si>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</si>
  <si>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</si>
  <si>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</si>
  <si>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</si>
  <si>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</si>
  <si>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</si>
  <si>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</si>
  <si>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</si>
  <si>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</si>
  <si>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</si>
  <si>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</si>
  <si>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</si>
  <si>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</si>
  <si>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</si>
  <si>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</si>
  <si>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</si>
  <si>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</si>
  <si>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</si>
  <si>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</si>
  <si>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</si>
  <si>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</si>
  <si>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</si>
  <si>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</si>
  <si>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</si>
  <si>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</si>
  <si>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</si>
  <si>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</si>
  <si>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</si>
  <si>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</si>
  <si>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</si>
  <si>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</si>
  <si>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</si>
  <si>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</si>
  <si>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</si>
  <si>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</si>
  <si>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</si>
  <si>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</si>
  <si>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</si>
  <si>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</si>
  <si>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</si>
  <si>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</si>
  <si>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</si>
  <si>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</si>
  <si>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</si>
  <si>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</si>
  <si>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</si>
  <si>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</si>
  <si>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</si>
  <si>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</si>
  <si>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</si>
  <si>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</si>
  <si>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</si>
  <si>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</si>
  <si>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</si>
  <si>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</si>
  <si>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</si>
  <si>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</si>
  <si>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</si>
  <si>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</si>
  <si>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</si>
  <si>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</si>
  <si>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</si>
  <si>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</si>
  <si>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</si>
  <si>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</si>
  <si>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</si>
  <si>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</si>
  <si>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</si>
  <si>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</si>
  <si>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</si>
  <si>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</si>
  <si>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</si>
  <si>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</si>
  <si>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</si>
  <si>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</si>
  <si>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</si>
  <si>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</si>
  <si>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</si>
  <si>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</si>
  <si>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</si>
  <si>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</si>
  <si>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</si>
  <si>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</si>
  <si>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</si>
  <si>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</si>
  <si>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</si>
  <si>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</si>
  <si>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</si>
  <si>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</si>
  <si>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</si>
  <si>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</si>
  <si>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</si>
  <si>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</si>
  <si>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</si>
  <si>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</si>
  <si>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</si>
  <si>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</si>
  <si>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</si>
  <si>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</si>
  <si>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</si>
  <si>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</si>
  <si>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</si>
  <si>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</si>
  <si>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</si>
  <si>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</si>
  <si>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</si>
  <si>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</si>
  <si>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</si>
  <si>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</si>
  <si>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</si>
  <si>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</si>
  <si>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</si>
  <si>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</si>
  <si>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</si>
  <si>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</si>
  <si>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</si>
  <si>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</si>
  <si>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</si>
  <si>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</si>
  <si>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</si>
  <si>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</si>
  <si>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</si>
  <si>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</si>
  <si>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</si>
  <si>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</si>
  <si>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</si>
  <si>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</si>
  <si>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</si>
  <si>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</si>
  <si>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</si>
  <si>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</si>
  <si>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</si>
  <si>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</si>
  <si>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</si>
  <si>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</si>
  <si>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</si>
  <si>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</si>
  <si>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</si>
  <si>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</si>
  <si>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</si>
  <si>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</si>
  <si>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</si>
  <si>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</si>
  <si>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</si>
  <si>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</si>
  <si>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</si>
  <si>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</si>
  <si>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</si>
  <si>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</si>
  <si>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</si>
  <si>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</si>
  <si>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</si>
  <si>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</si>
  <si>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</si>
  <si>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</si>
  <si>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</si>
  <si>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</si>
  <si>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</si>
  <si>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</si>
  <si>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</si>
  <si>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</si>
  <si>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</si>
  <si>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</si>
  <si>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</si>
  <si>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</si>
  <si>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</si>
  <si>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</si>
  <si>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</si>
  <si>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</si>
  <si>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</si>
  <si>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</si>
  <si>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</si>
  <si>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</si>
  <si>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</si>
  <si>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</si>
  <si>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</si>
  <si>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</si>
  <si>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</si>
  <si>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</si>
  <si>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</si>
  <si>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</si>
  <si>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</si>
  <si>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</si>
  <si>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</si>
  <si>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</si>
  <si>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</si>
  <si>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</si>
  <si>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</si>
  <si>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</si>
  <si>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</si>
  <si>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</si>
  <si>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</si>
  <si>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</si>
  <si>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</si>
  <si>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</si>
  <si>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</si>
  <si>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</si>
  <si>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</si>
  <si>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</si>
  <si>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</si>
  <si>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</si>
  <si>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</si>
  <si>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</si>
  <si>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</si>
  <si>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</si>
  <si>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</si>
  <si>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</si>
  <si>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</si>
  <si>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</si>
  <si>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</si>
  <si>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</si>
  <si>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</si>
  <si>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</si>
  <si>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</si>
  <si>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</si>
  <si>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</si>
  <si>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</si>
  <si>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</si>
  <si>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</si>
  <si>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</si>
  <si>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</si>
  <si>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</si>
  <si>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</si>
  <si>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</si>
  <si>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</si>
  <si>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</si>
  <si>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</si>
  <si>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</si>
  <si>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</si>
  <si>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</si>
  <si>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</si>
  <si>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</si>
  <si>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</si>
  <si>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</si>
  <si>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</si>
  <si>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</si>
  <si>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</si>
  <si>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</si>
  <si>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</si>
  <si>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</si>
  <si>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</si>
  <si>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</si>
  <si>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</si>
  <si>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</si>
  <si>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</si>
  <si>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</si>
  <si>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</si>
  <si>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</si>
  <si>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</si>
  <si>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</si>
  <si>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</si>
  <si>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</si>
  <si>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</si>
  <si>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</si>
  <si>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</si>
  <si>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</si>
  <si>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</si>
  <si>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</si>
  <si>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</si>
  <si>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</si>
  <si>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</si>
  <si>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</si>
  <si>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</si>
  <si>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</si>
  <si>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</si>
  <si>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</si>
  <si>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</si>
  <si>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</si>
  <si>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</si>
  <si>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</si>
  <si>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</si>
  <si>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</si>
  <si>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</si>
  <si>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</si>
  <si>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</si>
  <si>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</si>
  <si>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</si>
  <si>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</si>
  <si>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</si>
  <si>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</si>
  <si>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</si>
  <si>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</si>
  <si>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</si>
  <si>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</si>
  <si>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</si>
  <si>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</si>
  <si>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</si>
  <si>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</si>
  <si>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</si>
  <si>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</si>
  <si>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</si>
  <si>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</si>
  <si>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</si>
  <si>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</si>
  <si>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</si>
  <si>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</si>
  <si>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</si>
  <si>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</si>
  <si>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</si>
  <si>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</si>
  <si>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</si>
  <si>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</si>
  <si>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</si>
  <si>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</si>
  <si>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</si>
  <si>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</si>
  <si>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</si>
  <si>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</si>
  <si>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</si>
  <si>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</si>
  <si>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</si>
  <si>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</si>
  <si>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</si>
  <si>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</si>
  <si>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</si>
  <si>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</si>
  <si>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</si>
  <si>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</si>
  <si>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</si>
  <si>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</si>
  <si>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</si>
  <si>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</si>
  <si>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</si>
  <si>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</si>
  <si>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</si>
  <si>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</si>
  <si>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</si>
  <si>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</si>
  <si>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</si>
  <si>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</si>
  <si>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</si>
  <si>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</si>
  <si>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</si>
  <si>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</si>
  <si>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</si>
  <si>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</si>
  <si>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</si>
  <si>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</si>
  <si>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</si>
  <si>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</si>
  <si>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</si>
  <si>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</si>
  <si>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</si>
  <si>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</si>
  <si>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</si>
  <si>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</si>
  <si>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</si>
  <si>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</si>
  <si>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</si>
  <si>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</si>
  <si>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</si>
  <si>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</si>
  <si>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</si>
  <si>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</si>
  <si>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</si>
  <si>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</si>
  <si>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</si>
  <si>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</si>
  <si>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</si>
  <si>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</si>
  <si>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</si>
  <si>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</si>
  <si>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</si>
  <si>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</si>
  <si>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</si>
  <si>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</si>
  <si>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</si>
  <si>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</si>
  <si>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</si>
  <si>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</si>
  <si>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</si>
  <si>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</si>
  <si>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</si>
  <si>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</si>
  <si>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</si>
  <si>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</si>
  <si>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</si>
  <si>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</si>
  <si>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</si>
  <si>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</si>
  <si>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</si>
  <si>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</si>
  <si>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</si>
  <si>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</si>
  <si>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</si>
  <si>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</si>
  <si>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</si>
  <si>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</si>
  <si>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</si>
  <si>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</si>
  <si>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</si>
  <si>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</si>
  <si>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</si>
  <si>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</si>
  <si>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</si>
  <si>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</si>
  <si>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</si>
  <si>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</si>
  <si>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</si>
  <si>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</si>
  <si>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</si>
  <si>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</si>
  <si>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</si>
  <si>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</si>
  <si>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</si>
  <si>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</si>
  <si>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</si>
  <si>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</si>
  <si>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</si>
  <si>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</si>
  <si>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</si>
  <si>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</si>
  <si>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</si>
  <si>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</si>
  <si>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</si>
  <si>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</si>
  <si>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</si>
  <si>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</si>
  <si>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</si>
  <si>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</si>
  <si>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</si>
  <si>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</si>
  <si>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</si>
  <si>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</si>
  <si>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</si>
  <si>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</si>
  <si>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</si>
  <si>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</si>
  <si>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</si>
  <si>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</si>
  <si>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</si>
  <si>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</si>
  <si>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</si>
  <si>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</si>
  <si>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</si>
  <si>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</si>
  <si>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</si>
  <si>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</si>
  <si>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</si>
  <si>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</si>
  <si>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</si>
  <si>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</si>
  <si>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</si>
  <si>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</si>
  <si>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</si>
  <si>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</si>
  <si>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</si>
  <si>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</si>
  <si>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</si>
  <si>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</si>
  <si>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</si>
  <si>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</si>
  <si>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</si>
  <si>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</si>
  <si>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</si>
  <si>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</si>
  <si>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</si>
  <si>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</si>
  <si>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</si>
  <si>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</si>
  <si>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</si>
  <si>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</si>
  <si>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</si>
  <si>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</si>
  <si>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</si>
  <si>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</si>
  <si>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</si>
  <si>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</si>
  <si>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</si>
  <si>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</si>
  <si>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</si>
  <si>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</si>
  <si>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</si>
  <si>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</si>
  <si>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</si>
  <si>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</si>
  <si>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</si>
  <si>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</si>
  <si>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</si>
  <si>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</si>
  <si>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</si>
  <si>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</si>
  <si>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</si>
  <si>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</si>
  <si>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</si>
  <si>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</si>
  <si>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</si>
  <si>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</si>
  <si>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</si>
  <si>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</si>
  <si>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</si>
  <si>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</si>
  <si>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</si>
  <si>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</si>
  <si>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</si>
  <si>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</si>
  <si>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</si>
  <si>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</si>
  <si>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</si>
  <si>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</si>
  <si>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</si>
  <si>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</si>
  <si>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</si>
  <si>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</si>
  <si>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</si>
  <si>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</si>
  <si>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</si>
  <si>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</si>
  <si>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</si>
  <si>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</si>
  <si>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</si>
  <si>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</si>
  <si>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</si>
  <si>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</si>
  <si>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</si>
  <si>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</si>
  <si>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</si>
  <si>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</si>
  <si>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</si>
  <si>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</si>
  <si>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</si>
  <si>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</si>
  <si>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</si>
  <si>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</si>
  <si>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</si>
  <si>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</si>
  <si>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</si>
  <si>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</si>
  <si>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</si>
  <si>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</si>
  <si>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</si>
  <si>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</si>
  <si>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</si>
  <si>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</si>
  <si>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</si>
  <si>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</si>
  <si>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</si>
  <si>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</si>
  <si>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</si>
  <si>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</si>
  <si>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</si>
  <si>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</si>
  <si>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</si>
  <si>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</si>
  <si>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</si>
  <si>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</si>
  <si>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</si>
  <si>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</si>
  <si>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</si>
  <si>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</si>
  <si>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</si>
  <si>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</si>
  <si>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</si>
  <si>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</si>
  <si>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</si>
  <si>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</si>
  <si>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</si>
  <si>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</si>
  <si>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</si>
  <si>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</si>
  <si>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</si>
  <si>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</si>
  <si>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</si>
  <si>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</si>
  <si>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</si>
  <si>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</si>
  <si>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</si>
  <si>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</si>
  <si>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</si>
  <si>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</si>
  <si>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</si>
  <si>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</si>
  <si>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</si>
  <si>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</si>
  <si>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</si>
  <si>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</si>
  <si>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</si>
  <si>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</si>
  <si>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</si>
  <si>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</si>
  <si>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</si>
  <si>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</si>
  <si>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</si>
  <si>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</si>
  <si>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</si>
  <si>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</si>
  <si>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</si>
  <si>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</si>
  <si>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</si>
  <si>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</si>
  <si>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</si>
  <si>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</si>
  <si>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</si>
  <si>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</si>
  <si>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</si>
  <si>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</si>
  <si>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</si>
  <si>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</si>
  <si>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</si>
  <si>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</si>
  <si>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</si>
  <si>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</si>
  <si>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</si>
  <si>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</si>
  <si>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</si>
  <si>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</si>
  <si>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</si>
  <si>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</si>
  <si>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</si>
  <si>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</si>
  <si>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</si>
  <si>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</si>
  <si>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</si>
  <si>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</si>
  <si>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</si>
  <si>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</si>
  <si>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</si>
  <si>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</si>
  <si>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</si>
  <si>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</si>
  <si>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</si>
  <si>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</si>
  <si>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</si>
  <si>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</si>
  <si>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</si>
  <si>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</si>
  <si>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</si>
  <si>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</si>
  <si>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</si>
  <si>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</si>
  <si>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</si>
  <si>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</si>
  <si>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</si>
  <si>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</si>
  <si>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</si>
  <si>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</si>
  <si>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</si>
  <si>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</si>
  <si>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</si>
  <si>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</si>
  <si>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</si>
  <si>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</si>
  <si>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</si>
  <si>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</si>
  <si>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</si>
  <si>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</si>
  <si>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</si>
  <si>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</si>
  <si>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</si>
  <si>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</si>
  <si>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</si>
  <si>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</si>
  <si>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</si>
  <si>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</si>
  <si>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</si>
  <si>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</si>
  <si>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</si>
  <si>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</si>
  <si>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</si>
  <si>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</si>
  <si>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</si>
  <si>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</si>
  <si>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</si>
  <si>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</si>
  <si>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</si>
  <si>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</si>
  <si>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</si>
  <si>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</si>
  <si>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</si>
  <si>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</si>
  <si>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</si>
  <si>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</si>
  <si>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</si>
  <si>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</si>
  <si>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</si>
  <si>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</si>
  <si>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</si>
  <si>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</si>
  <si>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</si>
  <si>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</si>
  <si>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</si>
  <si>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</si>
  <si>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</si>
  <si>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</si>
  <si>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</si>
  <si>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</si>
  <si>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</si>
  <si>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</si>
  <si>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</si>
  <si>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</si>
  <si>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</si>
  <si>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</si>
  <si>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</si>
  <si>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</si>
  <si>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</si>
  <si>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</si>
  <si>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</si>
  <si>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</si>
  <si>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</si>
  <si>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</si>
  <si>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</si>
  <si>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</si>
  <si>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</si>
  <si>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</si>
  <si>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</si>
  <si>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</si>
  <si>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</si>
  <si>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</si>
  <si>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</si>
  <si>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</si>
  <si>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</si>
  <si>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</si>
  <si>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</si>
  <si>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</si>
  <si>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</si>
  <si>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</si>
  <si>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</si>
  <si>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</si>
  <si>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</si>
  <si>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</si>
  <si>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</si>
  <si>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</si>
  <si>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</si>
  <si>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</si>
  <si>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</si>
  <si>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</si>
  <si>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</si>
  <si>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</si>
  <si>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</si>
  <si>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</si>
  <si>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</si>
  <si>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</si>
  <si>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</si>
  <si>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</si>
  <si>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</si>
  <si>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</si>
  <si>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</si>
  <si>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</si>
  <si>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</si>
  <si>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</si>
  <si>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</si>
  <si>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</si>
  <si>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</si>
  <si>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</si>
  <si>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</si>
  <si>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</si>
  <si>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</si>
  <si>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</si>
  <si>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</si>
  <si>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</si>
  <si>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</si>
  <si>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</si>
  <si>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</si>
  <si>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</si>
  <si>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</si>
  <si>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</si>
  <si>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</si>
  <si>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</si>
  <si>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</si>
  <si>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</si>
  <si>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</si>
  <si>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</si>
  <si>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</si>
  <si>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</si>
  <si>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</si>
  <si>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</si>
  <si>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</si>
  <si>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</si>
  <si>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</si>
  <si>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</si>
  <si>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</si>
  <si>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</si>
  <si>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</si>
  <si>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</si>
  <si>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</si>
  <si>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</si>
  <si>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</si>
  <si>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</si>
  <si>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</si>
  <si>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</si>
  <si>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</si>
  <si>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</si>
  <si>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</si>
  <si>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</si>
  <si>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</si>
  <si>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</si>
  <si>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</si>
  <si>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</si>
  <si>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</si>
  <si>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</si>
  <si>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</si>
  <si>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</si>
  <si>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</si>
  <si>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</si>
  <si>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</si>
  <si>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</si>
  <si>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</si>
  <si>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</si>
  <si>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</si>
  <si>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</si>
  <si>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</si>
  <si>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</si>
  <si>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</si>
  <si>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</si>
  <si>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</si>
  <si>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</si>
  <si>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</si>
  <si>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</si>
  <si>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</si>
  <si>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</si>
  <si>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</si>
  <si>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</si>
  <si>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</si>
  <si>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</si>
  <si>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</si>
  <si>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</si>
  <si>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</si>
  <si>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</si>
  <si>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</si>
  <si>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</si>
  <si>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</si>
  <si>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</si>
  <si>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</si>
  <si>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</si>
  <si>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</si>
  <si>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</si>
  <si>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</si>
  <si>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</si>
  <si>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</si>
  <si>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</si>
  <si>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</si>
  <si>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</si>
  <si>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</si>
  <si>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</si>
  <si>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</si>
  <si>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</si>
  <si>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</si>
  <si>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</si>
  <si>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</si>
  <si>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</si>
  <si>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</si>
  <si>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</si>
  <si>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</si>
  <si>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</si>
  <si>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</si>
  <si>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</si>
  <si>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</si>
  <si>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</si>
  <si>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</si>
  <si>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</si>
  <si>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</si>
  <si>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</si>
  <si>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</si>
  <si>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</si>
  <si>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</si>
  <si>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</si>
  <si>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</si>
  <si>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</si>
  <si>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</si>
  <si>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</si>
  <si>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</si>
  <si>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</si>
  <si>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</si>
  <si>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</si>
  <si>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</si>
  <si>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</si>
  <si>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</si>
  <si>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</si>
  <si>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</si>
  <si>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</si>
  <si>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</si>
  <si>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</si>
  <si>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</si>
  <si>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</si>
  <si>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</si>
  <si>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</si>
  <si>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</si>
  <si>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</si>
  <si>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</si>
  <si>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</si>
  <si>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</si>
  <si>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</si>
  <si>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</si>
  <si>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</si>
  <si>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</si>
  <si>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</si>
  <si>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</si>
  <si>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</si>
  <si>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</si>
  <si>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</si>
  <si>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</si>
  <si>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</si>
  <si>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</si>
  <si>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</si>
  <si>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</si>
  <si>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</si>
  <si>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</si>
  <si>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</si>
  <si>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</si>
  <si>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</si>
  <si>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</si>
  <si>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</si>
  <si>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</si>
  <si>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</si>
  <si>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</si>
  <si>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</si>
  <si>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</si>
  <si>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</si>
  <si>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</si>
  <si>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</si>
  <si>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</si>
  <si>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</si>
  <si>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</si>
  <si>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</si>
  <si>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</si>
  <si>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</si>
  <si>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</si>
  <si>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</si>
  <si>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</si>
  <si>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</si>
  <si>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</si>
  <si>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</si>
  <si>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</si>
  <si>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</si>
  <si>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</si>
  <si>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</si>
  <si>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</si>
  <si>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</si>
  <si>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</si>
  <si>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</si>
  <si>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</si>
  <si>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</si>
  <si>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</si>
  <si>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</si>
  <si>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</si>
  <si>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</si>
  <si>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</si>
  <si>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</si>
  <si>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</si>
  <si>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</si>
  <si>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</si>
  <si>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</si>
  <si>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</si>
  <si>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</si>
  <si>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</si>
  <si>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</si>
  <si>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</si>
  <si>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</si>
  <si>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</si>
  <si>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</si>
  <si>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</si>
  <si>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</si>
  <si>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</si>
  <si>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</si>
  <si>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</si>
  <si>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</si>
  <si>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</si>
  <si>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</si>
  <si>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</si>
  <si>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</si>
  <si>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</si>
  <si>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</si>
  <si>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</si>
  <si>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</si>
  <si>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</si>
  <si>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</si>
  <si>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</si>
  <si>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</si>
  <si>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</si>
  <si>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</si>
  <si>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</si>
  <si>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</si>
  <si>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</si>
  <si>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</si>
  <si>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</si>
  <si>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</si>
  <si>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</si>
  <si>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</si>
  <si>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</si>
  <si>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</si>
  <si>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</si>
  <si>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</si>
  <si>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</si>
  <si>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</si>
  <si>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</si>
  <si>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</si>
  <si>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</si>
  <si>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</si>
  <si>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</si>
  <si>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</si>
  <si>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</si>
  <si>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</si>
  <si>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</si>
  <si>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</si>
  <si>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</si>
  <si>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</si>
  <si>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</si>
  <si>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</si>
  <si>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</si>
  <si>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</si>
  <si>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</si>
  <si>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</si>
  <si>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</si>
  <si>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</si>
  <si>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</si>
  <si>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</si>
  <si>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</si>
  <si>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</si>
  <si>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</si>
  <si>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</si>
  <si>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</si>
  <si>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</si>
  <si>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</si>
  <si>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</si>
  <si>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</si>
  <si>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</si>
  <si>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</si>
  <si>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</si>
  <si>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</si>
  <si>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</si>
  <si>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</si>
  <si>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</si>
  <si>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</si>
  <si>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</si>
  <si>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</si>
  <si>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</si>
  <si>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</si>
  <si>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</si>
  <si>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</si>
  <si>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</si>
  <si>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</si>
  <si>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</si>
  <si>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</si>
  <si>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</si>
  <si>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</si>
  <si>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</si>
  <si>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</si>
  <si>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</si>
  <si>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</si>
  <si>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</si>
  <si>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</si>
  <si>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</si>
  <si>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</si>
  <si>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</si>
  <si>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</si>
  <si>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</si>
  <si>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</si>
  <si>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</si>
  <si>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</si>
  <si>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</si>
  <si>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</si>
  <si>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</si>
  <si>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</si>
  <si>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</si>
  <si>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</si>
  <si>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</si>
  <si>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</si>
  <si>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</si>
  <si>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</si>
  <si>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</si>
  <si>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</si>
  <si>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</si>
  <si>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</si>
  <si>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</si>
  <si>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</si>
  <si>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</si>
  <si>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</si>
  <si>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</si>
  <si>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</si>
  <si>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</si>
  <si>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</si>
  <si>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</si>
  <si>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</si>
  <si>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</si>
  <si>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</si>
  <si>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</si>
  <si>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</si>
  <si>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</si>
  <si>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</si>
  <si>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</si>
  <si>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</si>
  <si>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</si>
  <si>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</si>
  <si>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</si>
  <si>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</si>
  <si>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</si>
  <si>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</si>
  <si>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</si>
  <si>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</si>
  <si>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</si>
  <si>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</si>
  <si>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</si>
  <si>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</si>
  <si>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</si>
  <si>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</si>
  <si>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</si>
  <si>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</si>
  <si>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</si>
  <si>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</si>
  <si>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</si>
  <si>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</si>
  <si>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</si>
  <si>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</si>
  <si>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</si>
  <si>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</si>
  <si>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</si>
  <si>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</si>
  <si>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</si>
  <si>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</si>
  <si>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</si>
  <si>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</si>
  <si>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</si>
  <si>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</si>
  <si>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</si>
  <si>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</si>
  <si>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</si>
  <si>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</si>
  <si>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</si>
  <si>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</si>
  <si>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</si>
  <si>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</si>
  <si>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</si>
  <si>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</si>
  <si>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</si>
  <si>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</si>
  <si>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</si>
  <si>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</si>
  <si>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</si>
  <si>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</si>
  <si>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</si>
  <si>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</si>
  <si>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</si>
  <si>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</si>
  <si>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</si>
  <si>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</si>
  <si>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</si>
  <si>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</si>
  <si>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</si>
  <si>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</si>
  <si>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</si>
  <si>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</si>
  <si>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</si>
  <si>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</si>
  <si>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</si>
  <si>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</si>
  <si>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</si>
  <si>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</si>
  <si>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</si>
  <si>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</si>
  <si>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</si>
  <si>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</si>
  <si>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</si>
  <si>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</si>
  <si>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</si>
  <si>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</si>
  <si>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</si>
  <si>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</si>
  <si>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</si>
  <si>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</si>
  <si>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</si>
  <si>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</si>
  <si>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</si>
  <si>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</si>
  <si>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</si>
  <si>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</si>
  <si>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</si>
  <si>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</si>
  <si>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</si>
  <si>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</si>
  <si>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</si>
  <si>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</si>
  <si>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</si>
  <si>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</si>
  <si>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</si>
  <si>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</si>
  <si>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</si>
  <si>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</si>
  <si>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</si>
  <si>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</si>
  <si>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</si>
  <si>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</si>
  <si>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</si>
  <si>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</si>
  <si>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</si>
  <si>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</si>
  <si>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</si>
  <si>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</si>
  <si>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</si>
  <si>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</si>
  <si>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</si>
  <si>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</si>
  <si>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</si>
  <si>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</si>
  <si>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</si>
  <si>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</si>
  <si>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</si>
  <si>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</si>
  <si>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</si>
  <si>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</si>
  <si>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</si>
  <si>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</si>
  <si>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</si>
  <si>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</si>
  <si>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</si>
  <si>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</si>
  <si>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</si>
  <si>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</si>
  <si>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</si>
  <si>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</si>
  <si>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</si>
  <si>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</si>
  <si>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</si>
  <si>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</si>
  <si>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</si>
  <si>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</si>
  <si>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</si>
  <si>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</si>
  <si>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</si>
  <si>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</si>
  <si>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</si>
  <si>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</si>
  <si>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</si>
  <si>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</si>
  <si>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</si>
  <si>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</si>
  <si>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</si>
  <si>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</si>
  <si>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</si>
  <si>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</si>
  <si>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</si>
  <si>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</si>
  <si>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</si>
  <si>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</si>
  <si>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</si>
  <si>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</si>
  <si>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</si>
  <si>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</si>
  <si>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</si>
  <si>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</si>
  <si>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</si>
  <si>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</si>
  <si>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</si>
  <si>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</si>
  <si>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</si>
  <si>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</si>
  <si>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</si>
  <si>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</si>
  <si>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</si>
  <si>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</si>
  <si>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</si>
  <si>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</si>
  <si>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</si>
  <si>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</si>
  <si>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</si>
  <si>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</si>
  <si>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</si>
  <si>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</si>
  <si>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</si>
  <si>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</si>
  <si>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</si>
  <si>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</si>
  <si>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</si>
  <si>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</si>
  <si>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</si>
  <si>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</si>
  <si>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</si>
  <si>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</si>
  <si>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</si>
  <si>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</si>
  <si>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</si>
  <si>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</si>
  <si>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</si>
  <si>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</si>
  <si>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</si>
  <si>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</si>
  <si>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</si>
  <si>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</si>
  <si>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</si>
  <si>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</si>
  <si>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</si>
  <si>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</si>
  <si>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</si>
  <si>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</si>
  <si>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</si>
  <si>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</si>
  <si>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</si>
  <si>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</si>
  <si>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</si>
  <si>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</si>
  <si>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</si>
  <si>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</si>
  <si>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</si>
  <si>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</si>
  <si>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</si>
  <si>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</si>
  <si>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</si>
  <si>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</si>
  <si>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</si>
  <si>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</si>
  <si>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</si>
  <si>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</si>
  <si>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</si>
  <si>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</si>
  <si>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</si>
  <si>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</si>
  <si>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</si>
  <si>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</si>
  <si>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</si>
  <si>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</si>
  <si>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</si>
  <si>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</si>
  <si>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</si>
  <si>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</si>
  <si>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</si>
  <si>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</si>
  <si>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</si>
  <si>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</si>
  <si>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</si>
  <si>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</si>
  <si>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</si>
  <si>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</si>
  <si>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</si>
  <si>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</si>
  <si>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</si>
  <si>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</si>
  <si>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</si>
  <si>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</si>
  <si>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</si>
  <si>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</si>
  <si>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</si>
  <si>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</si>
  <si>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</si>
  <si>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</si>
  <si>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</si>
  <si>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</si>
  <si>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</si>
  <si>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</si>
  <si>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</si>
  <si>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</si>
  <si>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</si>
  <si>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</si>
  <si>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</si>
  <si>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</si>
  <si>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</si>
  <si>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</si>
  <si>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</si>
  <si>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</si>
  <si>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</si>
  <si>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</si>
  <si>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</si>
  <si>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</si>
  <si>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</si>
  <si>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</si>
  <si>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</si>
  <si>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</si>
  <si>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</si>
  <si>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</si>
  <si>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</si>
  <si>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</si>
  <si>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</si>
  <si>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</si>
  <si>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</si>
  <si>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</si>
  <si>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</si>
  <si>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</si>
  <si>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</si>
  <si>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</si>
  <si>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</si>
  <si>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</si>
  <si>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</si>
  <si>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</si>
  <si>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</si>
  <si>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</si>
  <si>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</si>
  <si>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</si>
  <si>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</si>
  <si>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</si>
  <si>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</si>
  <si>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</si>
  <si>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</si>
  <si>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</si>
  <si>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</si>
  <si>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</si>
  <si>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</si>
  <si>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</si>
  <si>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</si>
  <si>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</si>
  <si>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</si>
  <si>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</si>
  <si>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</si>
  <si>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</si>
  <si>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</si>
  <si>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</si>
  <si>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</si>
  <si>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</si>
  <si>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</si>
  <si>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</si>
  <si>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</si>
  <si>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</si>
  <si>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</si>
  <si>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</si>
  <si>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</si>
  <si>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</si>
  <si>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</si>
  <si>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</si>
  <si>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</si>
  <si>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</si>
  <si>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</si>
  <si>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</si>
  <si>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</si>
  <si>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</si>
  <si>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</si>
  <si>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</si>
  <si>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</si>
  <si>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</si>
  <si>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</si>
  <si>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</si>
  <si>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</si>
  <si>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</si>
  <si>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</si>
  <si>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</si>
  <si>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</si>
  <si>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</si>
  <si>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</si>
  <si>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</si>
  <si>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</si>
  <si>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</si>
  <si>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</si>
  <si>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</si>
  <si>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</si>
  <si>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</si>
  <si>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</si>
  <si>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</si>
  <si>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</si>
  <si>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</si>
  <si>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</si>
  <si>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</si>
  <si>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</si>
  <si>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</si>
  <si>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</si>
  <si>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</si>
  <si>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</si>
  <si>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</si>
  <si>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</si>
  <si>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</si>
  <si>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</si>
  <si>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</si>
  <si>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</si>
  <si>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</si>
  <si>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</si>
  <si>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</si>
  <si>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</si>
  <si>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</si>
  <si>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</si>
  <si>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</si>
  <si>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</si>
  <si>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</si>
  <si>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</si>
  <si>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</si>
  <si>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</si>
  <si>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</si>
  <si>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</si>
  <si>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</si>
  <si>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</si>
  <si>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</si>
  <si>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</si>
  <si>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</si>
  <si>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</si>
  <si>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</si>
  <si>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</si>
  <si>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</si>
  <si>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</si>
  <si>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</si>
  <si>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</si>
  <si>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</si>
  <si>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</si>
  <si>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</si>
  <si>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</si>
  <si>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</si>
  <si>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</si>
  <si>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</si>
  <si>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</si>
  <si>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</si>
  <si>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</si>
  <si>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</si>
  <si>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</si>
  <si>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</si>
  <si>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</si>
  <si>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</si>
  <si>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</si>
  <si>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</si>
  <si>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</si>
  <si>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</si>
  <si>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</si>
  <si>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</si>
  <si>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</si>
  <si>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</si>
  <si>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</si>
  <si>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</si>
  <si>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</si>
  <si>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</si>
  <si>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</si>
  <si>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</si>
  <si>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</si>
  <si>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</si>
  <si>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</si>
  <si>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</si>
  <si>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</si>
  <si>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</si>
  <si>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</si>
  <si>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</si>
  <si>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</si>
  <si>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</si>
  <si>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</si>
  <si>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</si>
  <si>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</si>
  <si>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</si>
  <si>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</si>
  <si>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</si>
  <si>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</si>
  <si>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</si>
  <si>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</si>
  <si>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</si>
  <si>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</si>
  <si>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</si>
  <si>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</si>
  <si>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</si>
  <si>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</si>
  <si>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</si>
  <si>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</si>
  <si>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</si>
  <si>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</si>
  <si>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</si>
  <si>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</si>
  <si>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</si>
  <si>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</si>
  <si>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</si>
  <si>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</si>
  <si>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</si>
  <si>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</si>
  <si>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</si>
  <si>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</si>
  <si>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</si>
  <si>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</si>
  <si>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</si>
  <si>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</si>
  <si>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</si>
  <si>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</si>
  <si>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</si>
  <si>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</si>
  <si>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</si>
  <si>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</si>
  <si>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</si>
  <si>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</si>
  <si>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</si>
  <si>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</si>
  <si>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</si>
  <si>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</si>
  <si>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</si>
  <si>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</si>
  <si>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</si>
  <si>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</si>
  <si>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</si>
  <si>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</si>
  <si>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</si>
  <si>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</si>
  <si>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</si>
  <si>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</si>
  <si>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</si>
  <si>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</si>
  <si>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</si>
  <si>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</si>
  <si>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</si>
  <si>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</si>
  <si>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</si>
  <si>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</si>
  <si>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</si>
  <si>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</si>
  <si>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</si>
  <si>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</si>
  <si>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</si>
  <si>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</si>
  <si>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</si>
  <si>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</si>
  <si>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</si>
  <si>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</si>
  <si>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</si>
  <si>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</si>
  <si>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</si>
  <si>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</si>
  <si>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</si>
  <si>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</si>
  <si>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</si>
  <si>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</si>
  <si>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</si>
  <si>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</si>
  <si>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</si>
  <si>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</si>
  <si>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</si>
  <si>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</si>
  <si>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</si>
  <si>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</si>
  <si>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</si>
  <si>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</si>
  <si>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</si>
  <si>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</si>
  <si>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</si>
  <si>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</si>
  <si>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</si>
  <si>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</si>
  <si>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</si>
  <si>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</si>
  <si>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</si>
  <si>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</si>
  <si>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</si>
  <si>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</si>
  <si>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</si>
  <si>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</si>
  <si>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</si>
  <si>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</si>
  <si>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</si>
  <si>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</si>
  <si>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</si>
  <si>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</si>
  <si>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</si>
  <si>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</si>
  <si>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</si>
  <si>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</si>
  <si>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</si>
  <si>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</si>
  <si>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</si>
  <si>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</si>
  <si>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</si>
  <si>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</si>
  <si>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</si>
  <si>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</si>
  <si>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</si>
  <si>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</si>
  <si>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</si>
  <si>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</si>
  <si>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</si>
  <si>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</si>
  <si>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</si>
  <si>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</si>
  <si>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</si>
  <si>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</si>
  <si>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</si>
  <si>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</si>
  <si>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</si>
  <si>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</si>
  <si>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</si>
  <si>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</si>
  <si>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</si>
  <si>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</si>
  <si>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</si>
  <si>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</si>
  <si>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</si>
  <si>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</si>
  <si>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</si>
  <si>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</si>
  <si>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</si>
  <si>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</si>
  <si>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</si>
  <si>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</si>
  <si>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</si>
  <si>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</si>
  <si>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</si>
  <si>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</si>
  <si>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</si>
  <si>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</si>
  <si>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</si>
  <si>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</si>
  <si>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</si>
  <si>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</si>
  <si>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</si>
  <si>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</si>
  <si>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</si>
  <si>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</si>
  <si>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</si>
  <si>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</si>
  <si>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</si>
  <si>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</si>
  <si>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</si>
  <si>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</si>
  <si>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</si>
  <si>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</si>
  <si>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</si>
  <si>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</si>
  <si>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</si>
  <si>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</si>
  <si>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</si>
  <si>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</si>
  <si>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</si>
  <si>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</si>
  <si>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</si>
  <si>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</si>
  <si>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</si>
  <si>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</si>
  <si>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</si>
  <si>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</si>
  <si>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</si>
  <si>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</si>
  <si>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</si>
  <si>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</si>
  <si>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</si>
  <si>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</si>
  <si>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</si>
  <si>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</si>
  <si>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</si>
  <si>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</si>
  <si>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</si>
  <si>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</si>
  <si>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</si>
  <si>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</si>
  <si>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</si>
  <si>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</si>
  <si>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</si>
  <si>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</si>
  <si>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</si>
  <si>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</si>
  <si>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</si>
  <si>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</si>
  <si>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</si>
  <si>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</si>
  <si>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</si>
  <si>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</si>
  <si>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</si>
  <si>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</si>
  <si>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</si>
  <si>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</si>
  <si>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</si>
  <si>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</si>
  <si>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</si>
  <si>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</si>
  <si>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</si>
  <si>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</si>
  <si>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</si>
  <si>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</si>
  <si>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</si>
  <si>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</si>
  <si>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</si>
  <si>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</si>
  <si>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</si>
  <si>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</si>
  <si>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</si>
  <si>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</si>
  <si>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</si>
  <si>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</si>
  <si>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</si>
  <si>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</si>
  <si>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</si>
  <si>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</si>
  <si>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</si>
  <si>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</si>
  <si>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</si>
  <si>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</si>
  <si>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</si>
  <si>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</si>
  <si>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</si>
  <si>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</si>
  <si>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</si>
  <si>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</si>
  <si>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</si>
  <si>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</si>
  <si>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</si>
  <si>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</si>
  <si>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</si>
  <si>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</si>
  <si>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</si>
  <si>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</si>
  <si>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</si>
  <si>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</si>
  <si>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</si>
  <si>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</si>
  <si>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</si>
  <si>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</si>
  <si>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</si>
  <si>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</si>
  <si>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</si>
  <si>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</si>
  <si>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</si>
  <si>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</si>
  <si>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</si>
  <si>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</si>
  <si>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</si>
  <si>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</si>
  <si>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</si>
  <si>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</si>
  <si>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</si>
  <si>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</si>
  <si>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</si>
  <si>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</si>
  <si>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</si>
  <si>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</si>
  <si>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</si>
  <si>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</si>
  <si>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</si>
  <si>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</si>
  <si>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</si>
  <si>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</si>
  <si>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</si>
  <si>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</si>
  <si>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</si>
  <si>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</si>
  <si>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</si>
  <si>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</si>
  <si>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</si>
  <si>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</si>
  <si>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</si>
  <si>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</si>
  <si>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</si>
  <si>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</si>
  <si>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</si>
  <si>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</si>
  <si>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</si>
  <si>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</si>
  <si>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</si>
  <si>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</si>
  <si>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</si>
  <si>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</si>
  <si>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</si>
  <si>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</si>
  <si>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</si>
  <si>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</si>
  <si>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</si>
  <si>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</si>
  <si>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</si>
  <si>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</si>
  <si>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</si>
  <si>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</si>
  <si>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</si>
  <si>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</si>
  <si>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</si>
  <si>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</si>
  <si>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</si>
  <si>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</si>
  <si>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</si>
  <si>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</si>
  <si>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</si>
  <si>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</si>
  <si>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</si>
  <si>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</si>
  <si>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</si>
  <si>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</si>
  <si>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</si>
  <si>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</si>
  <si>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</si>
  <si>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</si>
  <si>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</si>
  <si>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</si>
  <si>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</si>
  <si>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</si>
  <si>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</si>
  <si>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</si>
  <si>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</si>
  <si>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</si>
  <si>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</si>
  <si>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</si>
  <si>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</si>
  <si>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</si>
  <si>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</si>
  <si>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</si>
  <si>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</si>
  <si>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</si>
  <si>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</si>
  <si>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</si>
  <si>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</si>
  <si>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</si>
  <si>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</si>
  <si>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</si>
  <si>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</si>
  <si>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</si>
  <si>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</si>
  <si>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</si>
  <si>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</si>
  <si>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</si>
  <si>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</si>
  <si>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</si>
  <si>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</si>
  <si>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</si>
  <si>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</si>
  <si>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</si>
  <si>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</si>
  <si>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</si>
  <si>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</si>
  <si>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</si>
  <si>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</si>
  <si>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</si>
  <si>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</si>
  <si>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</si>
  <si>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</si>
  <si>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</si>
  <si>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</si>
  <si>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</si>
  <si>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</si>
  <si>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</si>
  <si>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</si>
  <si>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</si>
  <si>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</si>
  <si>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</si>
  <si>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</si>
  <si>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</si>
  <si>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</si>
  <si>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</si>
  <si>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</si>
  <si>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</si>
  <si>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</si>
  <si>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</si>
  <si>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</si>
  <si>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</si>
  <si>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</si>
  <si>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</si>
  <si>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</si>
  <si>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</si>
  <si>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</si>
  <si>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</si>
  <si>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</si>
  <si>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</si>
  <si>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</si>
  <si>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</si>
  <si>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</si>
  <si>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</si>
  <si>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</si>
  <si>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</si>
  <si>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</si>
  <si>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</si>
  <si>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</si>
  <si>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</si>
  <si>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</si>
  <si>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</si>
  <si>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</si>
  <si>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</si>
  <si>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</si>
  <si>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</si>
  <si>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</si>
  <si>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</si>
  <si>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</si>
  <si>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</si>
  <si>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</si>
  <si>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</si>
  <si>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</si>
  <si>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</si>
  <si>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</si>
  <si>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</si>
  <si>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</si>
  <si>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</si>
  <si>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</si>
  <si>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</si>
  <si>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</si>
  <si>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</si>
  <si>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</si>
  <si>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</si>
  <si>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</si>
  <si>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</si>
  <si>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</si>
  <si>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</si>
  <si>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</si>
  <si>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</si>
  <si>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</si>
  <si>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</si>
  <si>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</si>
  <si>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</si>
  <si>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</si>
  <si>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</si>
  <si>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</si>
  <si>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</si>
  <si>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</si>
  <si>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</si>
  <si>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</si>
  <si>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</si>
  <si>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</si>
  <si>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</si>
  <si>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</si>
  <si>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</si>
  <si>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</si>
  <si>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</si>
  <si>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</si>
  <si>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</si>
  <si>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</si>
  <si>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</si>
  <si>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</si>
  <si>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</si>
  <si>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</si>
  <si>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</si>
  <si>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</si>
  <si>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</si>
  <si>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</si>
  <si>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</si>
  <si>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</si>
  <si>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</si>
  <si>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</si>
  <si>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</si>
  <si>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</si>
  <si>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</si>
  <si>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</si>
  <si>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</si>
  <si>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</si>
  <si>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</si>
  <si>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</si>
  <si>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</si>
  <si>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</si>
  <si>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</si>
  <si>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</si>
  <si>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</si>
  <si>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</si>
  <si>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</si>
  <si>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</si>
  <si>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</si>
  <si>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</si>
  <si>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</si>
  <si>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</si>
  <si>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</si>
  <si>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</si>
  <si>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</si>
  <si>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</si>
  <si>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</si>
  <si>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</si>
  <si>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</si>
  <si>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</si>
  <si>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</si>
  <si>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</si>
  <si>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</si>
  <si>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</si>
  <si>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</si>
  <si>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</si>
  <si>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</si>
  <si>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</si>
  <si>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</si>
  <si>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</si>
  <si>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</si>
  <si>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</si>
  <si>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</si>
  <si>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</si>
  <si>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</si>
  <si>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</si>
  <si>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</si>
  <si>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</si>
  <si>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</si>
  <si>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</si>
  <si>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</si>
  <si>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</si>
  <si>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</si>
  <si>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</si>
  <si>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</si>
  <si>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</si>
  <si>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</si>
  <si>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</si>
  <si>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</si>
  <si>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</si>
  <si>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</si>
  <si>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</si>
  <si>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</si>
  <si>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</si>
  <si>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</si>
  <si>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</si>
  <si>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</si>
  <si>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</si>
  <si>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</si>
  <si>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</si>
  <si>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</si>
  <si>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</si>
  <si>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</si>
  <si>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</si>
  <si>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</si>
  <si>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</si>
  <si>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</si>
  <si>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</si>
  <si>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</si>
  <si>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</si>
  <si>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</si>
  <si>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</si>
  <si>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</si>
  <si>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</si>
  <si>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</si>
  <si>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</si>
  <si>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</si>
  <si>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</si>
  <si>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</si>
  <si>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</si>
  <si>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</si>
  <si>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</si>
  <si>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</si>
  <si>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</si>
  <si>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</si>
  <si>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</si>
  <si>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</si>
  <si>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</si>
  <si>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</si>
  <si>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</si>
  <si>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</si>
  <si>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</si>
  <si>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</si>
  <si>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</si>
  <si>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</si>
  <si>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</si>
  <si>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</si>
  <si>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</si>
  <si>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</si>
  <si>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</si>
  <si>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</si>
  <si>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</si>
  <si>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</si>
  <si>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</si>
  <si>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</si>
  <si>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</si>
  <si>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</si>
  <si>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</si>
  <si>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</si>
  <si>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</si>
  <si>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</si>
  <si>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</si>
  <si>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</si>
  <si>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</si>
  <si>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</si>
  <si>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</si>
  <si>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</si>
  <si>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</si>
  <si>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</si>
  <si>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</si>
  <si>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</si>
  <si>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</si>
  <si>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</si>
  <si>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</si>
  <si>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</si>
  <si>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</si>
  <si>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</si>
  <si>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</si>
  <si>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</si>
  <si>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</si>
  <si>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</si>
  <si>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</si>
  <si>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</si>
  <si>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</si>
  <si>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</si>
  <si>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</si>
  <si>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</si>
  <si>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</si>
  <si>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</si>
  <si>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</si>
  <si>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</si>
  <si>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</si>
  <si>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</si>
  <si>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</si>
  <si>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</si>
  <si>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</si>
  <si>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</si>
  <si>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</si>
  <si>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</si>
  <si>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</si>
  <si>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</si>
  <si>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</si>
  <si>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</si>
  <si>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</si>
  <si>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</si>
  <si>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</si>
  <si>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</si>
  <si>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</si>
  <si>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</si>
  <si>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</si>
  <si>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</si>
  <si>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</si>
  <si>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</si>
  <si>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</si>
  <si>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</si>
  <si>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</si>
  <si>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</si>
  <si>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</si>
  <si>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</si>
  <si>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</si>
  <si>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</si>
  <si>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</si>
  <si>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</si>
  <si>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</si>
  <si>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</si>
  <si>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</si>
  <si>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</si>
  <si>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</si>
  <si>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</si>
  <si>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</si>
  <si>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</si>
  <si>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</si>
  <si>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</si>
  <si>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</si>
  <si>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</si>
  <si>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</si>
  <si>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</si>
  <si>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</si>
  <si>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</si>
  <si>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</si>
  <si>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</si>
  <si>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</si>
  <si>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</si>
  <si>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</si>
  <si>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</si>
  <si>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</si>
  <si>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</si>
  <si>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</si>
  <si>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</si>
  <si>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</si>
  <si>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</si>
  <si>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</si>
  <si>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</si>
  <si>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</si>
  <si>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</si>
  <si>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</si>
  <si>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</si>
  <si>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</si>
  <si>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</si>
  <si>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</si>
  <si>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</si>
  <si>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</si>
  <si>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</si>
  <si>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</si>
  <si>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</si>
  <si>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</si>
  <si>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</si>
  <si>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</si>
  <si>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</si>
  <si>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</si>
  <si>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</si>
  <si>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</si>
  <si>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</si>
  <si>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</si>
  <si>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</si>
  <si>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</si>
  <si>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</si>
  <si>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</si>
  <si>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</si>
  <si>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</si>
  <si>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</si>
  <si>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</si>
  <si>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</si>
  <si>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</si>
  <si>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</si>
  <si>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</si>
  <si>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</si>
  <si>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</si>
  <si>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</si>
  <si>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</si>
  <si>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</si>
  <si>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</si>
  <si>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</si>
  <si>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</si>
  <si>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</si>
  <si>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</si>
  <si>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</si>
  <si>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</si>
  <si>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</si>
  <si>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</si>
  <si>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</si>
  <si>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</si>
  <si>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</si>
  <si>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</si>
  <si>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</si>
  <si>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</si>
  <si>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</si>
  <si>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</si>
  <si>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</si>
  <si>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</si>
  <si>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</si>
  <si>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</si>
  <si>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</si>
  <si>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</si>
  <si>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</si>
  <si>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</si>
  <si>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</si>
  <si>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</si>
  <si>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</si>
  <si>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</si>
  <si>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</si>
  <si>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</si>
  <si>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</si>
  <si>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</si>
  <si>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</si>
  <si>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</si>
  <si>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</si>
  <si>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</si>
  <si>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</si>
  <si>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</si>
  <si>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</si>
  <si>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</si>
  <si>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</si>
  <si>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</si>
  <si>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</si>
  <si>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</si>
  <si>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</si>
  <si>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</si>
  <si>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</si>
  <si>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</si>
  <si>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</si>
  <si>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</si>
  <si>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</si>
  <si>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</si>
  <si>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</si>
  <si>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</si>
  <si>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</si>
  <si>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</si>
  <si>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</si>
  <si>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</si>
  <si>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</si>
  <si>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</si>
  <si>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</si>
  <si>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</si>
  <si>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</si>
  <si>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</si>
  <si>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</si>
  <si>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</si>
  <si>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</si>
  <si>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</si>
  <si>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</si>
  <si>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</si>
  <si>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</si>
  <si>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</si>
  <si>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</si>
  <si>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</si>
  <si>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</si>
  <si>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</si>
  <si>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</si>
  <si>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</si>
  <si>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</si>
  <si>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</si>
  <si>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</si>
  <si>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</si>
  <si>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</si>
  <si>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</si>
  <si>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</si>
  <si>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</si>
  <si>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</si>
  <si>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</si>
  <si>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</si>
  <si>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</si>
  <si>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</si>
  <si>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</si>
  <si>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</si>
  <si>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</si>
  <si>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</si>
  <si>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</si>
  <si>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</si>
  <si>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</si>
  <si>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</si>
  <si>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</si>
  <si>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</si>
  <si>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</si>
  <si>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</si>
  <si>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</si>
  <si>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</si>
  <si>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</si>
  <si>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</si>
  <si>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</si>
  <si>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</si>
  <si>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</si>
  <si>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</si>
  <si>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</si>
  <si>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</si>
  <si>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</si>
  <si>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</si>
  <si>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</si>
  <si>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</si>
  <si>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</si>
  <si>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</si>
  <si>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</si>
  <si>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</si>
  <si>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</si>
  <si>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</si>
  <si>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</si>
  <si>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</si>
  <si>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</si>
  <si>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</si>
  <si>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</si>
  <si>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</si>
  <si>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</si>
  <si>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</si>
  <si>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</si>
  <si>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</si>
  <si>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</si>
  <si>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</si>
  <si>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</si>
  <si>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</si>
  <si>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</si>
  <si>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</si>
  <si>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</si>
  <si>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</si>
  <si>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</si>
  <si>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</si>
  <si>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</si>
  <si>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</si>
  <si>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</si>
  <si>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</si>
  <si>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</si>
  <si>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</si>
  <si>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</si>
  <si>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</si>
  <si>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</si>
  <si>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</si>
  <si>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</si>
  <si>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</si>
  <si>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</si>
  <si>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</si>
  <si>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</si>
  <si>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</si>
  <si>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</si>
  <si>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</si>
  <si>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</si>
  <si>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</si>
  <si>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</si>
  <si>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</si>
  <si>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</si>
  <si>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</si>
  <si>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</si>
  <si>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</si>
  <si>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</si>
  <si>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</si>
  <si>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</si>
  <si>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</si>
  <si>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</si>
  <si>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</si>
  <si>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</si>
  <si>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</si>
  <si>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</si>
  <si>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</si>
  <si>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</si>
  <si>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</si>
  <si>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</si>
  <si>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</si>
  <si>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</si>
  <si>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</si>
  <si>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</si>
  <si>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</si>
  <si>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</si>
  <si>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</si>
  <si>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</si>
  <si>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</si>
  <si>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</si>
  <si>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</si>
  <si>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</si>
  <si>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</si>
  <si>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</si>
  <si>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</si>
  <si>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</si>
  <si>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</si>
  <si>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</si>
  <si>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</si>
  <si>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</si>
  <si>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</si>
  <si>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</si>
  <si>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</si>
  <si>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</si>
  <si>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</si>
  <si>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</si>
  <si>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</si>
  <si>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</si>
  <si>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</si>
  <si>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</si>
  <si>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</si>
  <si>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</si>
  <si>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</si>
  <si>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</si>
  <si>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</si>
  <si>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</si>
  <si>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</si>
  <si>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</si>
  <si>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</si>
  <si>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</si>
  <si>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</si>
  <si>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</si>
  <si>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</si>
  <si>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</si>
  <si>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</si>
  <si>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</si>
  <si>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</si>
  <si>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</si>
  <si>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</si>
  <si>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</si>
  <si>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</si>
  <si>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</si>
  <si>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</si>
  <si>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</si>
  <si>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</si>
  <si>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</si>
  <si>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</si>
  <si>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</si>
  <si>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</si>
  <si>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</si>
  <si>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</si>
  <si>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</si>
  <si>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</si>
  <si>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</si>
  <si>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</si>
  <si>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</si>
  <si>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</si>
  <si>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</si>
  <si>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</si>
  <si>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</si>
  <si>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</si>
  <si>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</si>
  <si>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</si>
  <si>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</si>
  <si>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</si>
  <si>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</si>
  <si>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</si>
  <si>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</si>
  <si>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</si>
  <si>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</si>
  <si>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</si>
  <si>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</si>
  <si>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</si>
  <si>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</si>
  <si>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</si>
  <si>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</si>
  <si>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</si>
  <si>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</si>
  <si>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</si>
  <si>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</si>
  <si>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</si>
  <si>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</si>
  <si>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</si>
  <si>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</si>
  <si>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</si>
  <si>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</si>
  <si>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</si>
  <si>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</si>
  <si>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</si>
  <si>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</si>
  <si>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</si>
  <si>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</si>
  <si>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</si>
  <si>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</si>
  <si>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</si>
  <si>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</si>
  <si>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</si>
  <si>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</si>
  <si>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</si>
  <si>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</si>
  <si>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</si>
  <si>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</si>
  <si>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</si>
  <si>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</si>
  <si>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</si>
  <si>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</si>
  <si>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</si>
  <si>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</si>
  <si>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</si>
  <si>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</si>
  <si>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</si>
  <si>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</si>
  <si>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</si>
  <si>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</si>
  <si>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</si>
  <si>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</si>
  <si>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</si>
  <si>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</si>
  <si>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</si>
  <si>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</si>
  <si>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</si>
  <si>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</si>
  <si>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</si>
  <si>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</si>
  <si>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</si>
  <si>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</si>
  <si>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</si>
  <si>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</si>
  <si>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</si>
  <si>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</si>
  <si>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</si>
  <si>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</si>
  <si>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</si>
  <si>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</si>
  <si>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</si>
  <si>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</si>
  <si>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</si>
  <si>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</si>
  <si>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</si>
  <si>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</si>
  <si>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</si>
  <si>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</si>
  <si>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</si>
  <si>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</si>
  <si>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</si>
  <si>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</si>
  <si>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</si>
  <si>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</si>
  <si>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</si>
  <si>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</si>
  <si>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</si>
  <si>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</si>
  <si>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</si>
  <si>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</si>
  <si>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</si>
  <si>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</si>
  <si>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</si>
  <si>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</si>
  <si>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</si>
  <si>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</si>
  <si>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</si>
  <si>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</si>
  <si>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</si>
  <si>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</si>
  <si>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</si>
  <si>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</si>
  <si>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</si>
  <si>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</si>
  <si>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</si>
  <si>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</si>
  <si>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</si>
  <si>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</si>
  <si>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</si>
  <si>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</si>
  <si>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</si>
  <si>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</si>
  <si>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</si>
  <si>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</si>
  <si>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</si>
  <si>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</si>
  <si>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</si>
  <si>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</si>
  <si>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</si>
  <si>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</si>
  <si>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</si>
  <si>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</si>
  <si>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</si>
  <si>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</si>
  <si>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</si>
  <si>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</si>
  <si>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</si>
  <si>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</si>
  <si>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</si>
  <si>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</si>
  <si>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</si>
  <si>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</si>
  <si>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</si>
  <si>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</si>
  <si>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</si>
  <si>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</si>
  <si>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</si>
  <si>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</si>
  <si>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</si>
  <si>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</si>
  <si>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</si>
  <si>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</si>
  <si>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</si>
  <si>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</si>
  <si>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</si>
  <si>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</si>
  <si>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</si>
  <si>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</si>
  <si>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</si>
  <si>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</si>
  <si>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</si>
  <si>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</si>
  <si>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</si>
  <si>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</si>
  <si>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</si>
  <si>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</si>
  <si>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</si>
  <si>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</si>
  <si>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</si>
  <si>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</si>
  <si>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</si>
  <si>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</si>
  <si>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</si>
  <si>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</si>
  <si>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</si>
  <si>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</si>
  <si>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</si>
  <si>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</si>
  <si>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</si>
  <si>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</si>
  <si>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</si>
  <si>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</si>
  <si>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</si>
  <si>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</si>
  <si>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</si>
  <si>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</si>
  <si>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</si>
  <si>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</si>
  <si>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</si>
  <si>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</si>
  <si>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</si>
  <si>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</si>
  <si>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</si>
  <si>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</si>
  <si>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</si>
  <si>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</si>
  <si>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</si>
  <si>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</si>
  <si>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</si>
  <si>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</si>
  <si>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</si>
  <si>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</si>
  <si>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</si>
  <si>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</si>
  <si>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</si>
  <si>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</si>
  <si>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</si>
  <si>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</si>
  <si>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</si>
  <si>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</si>
  <si>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</si>
  <si>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</si>
  <si>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</si>
  <si>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</si>
  <si>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</si>
  <si>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</si>
  <si>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</si>
  <si>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</si>
  <si>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</si>
  <si>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</si>
  <si>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</si>
  <si>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</si>
  <si>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</si>
  <si>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</si>
  <si>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</si>
  <si>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</si>
  <si>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</si>
  <si>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</si>
  <si>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</si>
  <si>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</si>
  <si>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</si>
  <si>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</si>
  <si>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</si>
  <si>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</si>
  <si>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</si>
  <si>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</si>
  <si>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</si>
  <si>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</si>
  <si>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</si>
  <si>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</si>
  <si>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</si>
  <si>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</si>
  <si>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</si>
  <si>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</si>
  <si>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</si>
  <si>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</si>
  <si>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</si>
  <si>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</si>
  <si>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</si>
  <si>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</si>
  <si>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</si>
  <si>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</si>
  <si>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</si>
  <si>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</si>
  <si>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</si>
  <si>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</si>
  <si>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</si>
  <si>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</si>
  <si>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</si>
  <si>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</si>
  <si>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</si>
  <si>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</si>
  <si>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</si>
  <si>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</si>
  <si>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</si>
  <si>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</si>
  <si>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</si>
  <si>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</si>
  <si>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</si>
  <si>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</si>
  <si>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</si>
  <si>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</si>
  <si>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</si>
  <si>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</si>
  <si>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</si>
  <si>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</si>
  <si>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</si>
  <si>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</si>
  <si>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</si>
  <si>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</si>
  <si>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</si>
  <si>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</si>
  <si>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</si>
  <si>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</si>
  <si>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</si>
  <si>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</si>
  <si>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</si>
  <si>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</si>
  <si>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</si>
  <si>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</si>
  <si>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</si>
  <si>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</si>
  <si>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</si>
  <si>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</si>
  <si>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</si>
  <si>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</si>
  <si>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</si>
  <si>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</si>
  <si>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</si>
  <si>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</si>
  <si>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</si>
  <si>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</si>
  <si>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</si>
  <si>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</si>
  <si>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</si>
  <si>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</si>
  <si>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</si>
  <si>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</si>
  <si>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</si>
  <si>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</si>
  <si>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</si>
  <si>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</si>
  <si>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</si>
  <si>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</si>
  <si>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</si>
  <si>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</si>
  <si>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</si>
  <si>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</si>
  <si>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</si>
  <si>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</si>
  <si>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</si>
  <si>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</si>
  <si>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</si>
  <si>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</si>
  <si>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</si>
  <si>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</si>
  <si>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</si>
  <si>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</si>
  <si>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</si>
  <si>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</si>
  <si>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</si>
  <si>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</si>
  <si>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</si>
  <si>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</si>
  <si>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</si>
  <si>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</si>
  <si>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</si>
  <si>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</si>
  <si>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</si>
  <si>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</si>
  <si>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</si>
  <si>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</si>
  <si>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</si>
  <si>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</si>
  <si>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</si>
  <si>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</si>
  <si>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</si>
  <si>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</si>
  <si>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</si>
  <si>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</si>
  <si>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</si>
  <si>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</si>
  <si>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</si>
  <si>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</si>
  <si>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</si>
  <si>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</si>
  <si>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</si>
  <si>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</si>
  <si>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</si>
  <si>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</si>
  <si>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</si>
  <si>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</si>
  <si>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</si>
  <si>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</si>
  <si>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</si>
  <si>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</si>
  <si>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</si>
  <si>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</si>
  <si>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</si>
  <si>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</si>
  <si>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</si>
  <si>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</si>
  <si>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</si>
  <si>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</si>
  <si>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</si>
  <si>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</si>
  <si>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</si>
  <si>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</si>
  <si>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</si>
  <si>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</si>
  <si>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</si>
  <si>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</si>
  <si>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</si>
  <si>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</si>
  <si>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</si>
  <si>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</si>
  <si>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</si>
  <si>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</si>
  <si>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</si>
  <si>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</si>
  <si>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</si>
  <si>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</si>
  <si>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</si>
  <si>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</si>
  <si>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</si>
  <si>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</si>
  <si>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</si>
  <si>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</si>
  <si>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</si>
  <si>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</si>
  <si>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</si>
  <si>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</si>
  <si>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</si>
  <si>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</si>
  <si>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</si>
  <si>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</si>
  <si>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</si>
  <si>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</si>
  <si>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</si>
  <si>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</si>
  <si>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</si>
  <si>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</si>
  <si>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</si>
  <si>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</si>
  <si>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</si>
  <si>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</si>
  <si>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</si>
  <si>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</si>
  <si>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</si>
  <si>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</si>
  <si>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</si>
  <si>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</si>
  <si>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</si>
  <si>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</si>
  <si>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</si>
  <si>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</si>
  <si>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</si>
  <si>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</si>
  <si>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</si>
  <si>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</si>
  <si>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</si>
  <si>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</si>
  <si>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</si>
  <si>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</si>
  <si>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</si>
  <si>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</si>
  <si>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</si>
  <si>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</si>
  <si>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</si>
  <si>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</si>
  <si>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</si>
  <si>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</si>
  <si>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</si>
  <si>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</si>
  <si>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</si>
  <si>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</si>
  <si>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</si>
  <si>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</si>
  <si>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</si>
  <si>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</si>
  <si>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</si>
  <si>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</si>
  <si>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</si>
  <si>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</si>
  <si>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</si>
  <si>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</si>
  <si>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</si>
  <si>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</si>
  <si>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</si>
  <si>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</si>
  <si>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</si>
  <si>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</si>
  <si>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</si>
  <si>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</si>
  <si>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</si>
  <si>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</si>
  <si>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</si>
  <si>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</si>
  <si>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</si>
  <si>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</si>
  <si>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</si>
  <si>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</si>
  <si>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</si>
  <si>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</si>
  <si>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</si>
  <si>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</si>
  <si>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</si>
  <si>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</si>
  <si>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</si>
  <si>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</si>
  <si>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</si>
  <si>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</si>
  <si>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</si>
  <si>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</si>
  <si>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</si>
  <si>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</si>
  <si>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</si>
  <si>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</si>
  <si>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</si>
  <si>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</si>
  <si>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</si>
  <si>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</si>
  <si>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</si>
  <si>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</si>
  <si>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</si>
  <si>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</si>
  <si>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</si>
  <si>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</si>
  <si>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</si>
  <si>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</si>
  <si>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</si>
  <si>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</si>
  <si>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</si>
  <si>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</si>
  <si>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</si>
  <si>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</si>
  <si>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</si>
  <si>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</si>
  <si>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</si>
  <si>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</si>
  <si>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</si>
  <si>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</si>
  <si>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</si>
  <si>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</si>
  <si>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</si>
  <si>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</si>
  <si>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</si>
  <si>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</si>
  <si>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</si>
  <si>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</si>
  <si>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</si>
  <si>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</si>
  <si>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</si>
  <si>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</si>
  <si>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</si>
  <si>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</si>
  <si>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</si>
  <si>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</si>
  <si>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</si>
  <si>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</si>
  <si>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</si>
  <si>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</si>
  <si>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</si>
  <si>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</si>
  <si>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</si>
  <si>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</si>
  <si>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</si>
  <si>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</si>
  <si>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</si>
  <si>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</si>
  <si>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</si>
  <si>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</si>
  <si>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</si>
  <si>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</si>
  <si>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</si>
  <si>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</si>
  <si>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</si>
  <si>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</si>
  <si>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</si>
  <si>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</si>
  <si>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</si>
  <si>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</si>
  <si>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</si>
  <si>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</si>
  <si>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</si>
  <si>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</si>
  <si>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</si>
  <si>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</si>
  <si>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</si>
  <si>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</si>
  <si>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</si>
  <si>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</si>
  <si>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</si>
  <si>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</si>
  <si>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</si>
  <si>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</si>
  <si>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</si>
  <si>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</si>
  <si>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</si>
  <si>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</si>
  <si>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</si>
  <si>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</si>
  <si>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</si>
  <si>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</si>
  <si>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</si>
  <si>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</si>
  <si>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</si>
  <si>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</si>
  <si>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</si>
  <si>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</si>
  <si>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</si>
  <si>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</si>
  <si>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</si>
  <si>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</si>
  <si>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</si>
  <si>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</si>
  <si>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</si>
  <si>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</si>
  <si>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</si>
  <si>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</si>
  <si>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</si>
  <si>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</si>
  <si>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</si>
  <si>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</si>
  <si>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</si>
  <si>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</si>
  <si>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</si>
  <si>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</si>
  <si>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</si>
  <si>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</si>
  <si>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</si>
  <si>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</si>
  <si>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</si>
  <si>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</si>
  <si>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</si>
  <si>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</si>
  <si>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</si>
  <si>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</si>
  <si>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</si>
  <si>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</si>
  <si>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</si>
  <si>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</si>
  <si>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</si>
  <si>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</si>
  <si>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</si>
  <si>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</si>
  <si>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</si>
  <si>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</si>
  <si>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</si>
  <si>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</si>
  <si>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</si>
  <si>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</si>
  <si>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</si>
  <si>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</si>
  <si>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</si>
  <si>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</si>
  <si>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</si>
  <si>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</si>
  <si>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</si>
  <si>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</si>
  <si>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</si>
  <si>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</si>
  <si>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</si>
  <si>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</si>
  <si>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</si>
  <si>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</si>
  <si>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</si>
  <si>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</si>
  <si>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</si>
  <si>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</si>
  <si>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</si>
  <si>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</si>
  <si>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</si>
  <si>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</si>
  <si>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</si>
  <si>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</si>
  <si>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</si>
  <si>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</si>
  <si>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</si>
  <si>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</si>
  <si>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</si>
  <si>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</si>
  <si>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</si>
  <si>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</si>
  <si>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</si>
  <si>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</si>
  <si>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</si>
  <si>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</si>
  <si>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</si>
  <si>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</si>
  <si>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</si>
  <si>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</si>
  <si>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</si>
  <si>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</si>
  <si>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</si>
  <si>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</si>
  <si>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</si>
  <si>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</si>
  <si>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</si>
  <si>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</si>
  <si>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</si>
  <si>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</si>
  <si>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</si>
  <si>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</si>
  <si>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</si>
  <si>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</si>
  <si>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</si>
  <si>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</si>
  <si>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</si>
  <si>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</si>
  <si>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</si>
  <si>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</si>
  <si>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</si>
  <si>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</si>
  <si>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</si>
  <si>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</si>
  <si>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</si>
  <si>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</si>
  <si>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</si>
  <si>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</si>
  <si>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</si>
  <si>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</si>
  <si>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</si>
  <si>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</si>
  <si>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</si>
  <si>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</si>
  <si>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</si>
  <si>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</si>
  <si>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</si>
  <si>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</si>
  <si>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</si>
  <si>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</si>
  <si>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</si>
  <si>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</si>
  <si>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</si>
  <si>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</si>
  <si>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</si>
  <si>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</si>
  <si>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</si>
  <si>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</si>
  <si>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</si>
  <si>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</si>
  <si>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</si>
  <si>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</si>
  <si>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</si>
  <si>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</si>
  <si>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</si>
  <si>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</si>
  <si>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</si>
  <si>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</si>
  <si>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</si>
  <si>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</si>
  <si>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</si>
  <si>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</si>
  <si>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</si>
  <si>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</si>
  <si>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</si>
  <si>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</si>
  <si>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</si>
  <si>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</si>
  <si>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</si>
  <si>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</si>
  <si>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</si>
  <si>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</si>
  <si>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</si>
  <si>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</si>
  <si>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</si>
  <si>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</si>
  <si>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</si>
  <si>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</si>
  <si>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</si>
  <si>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</si>
  <si>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</si>
  <si>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</si>
  <si>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</si>
  <si>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</si>
  <si>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</si>
  <si>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</si>
  <si>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</si>
  <si>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</si>
  <si>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</si>
  <si>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</si>
  <si>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</si>
  <si>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</si>
  <si>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</si>
  <si>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</si>
  <si>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</si>
  <si>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</si>
  <si>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</si>
  <si>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</si>
  <si>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</si>
  <si>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</si>
  <si>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</si>
  <si>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</si>
  <si>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</si>
  <si>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</si>
  <si>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</si>
  <si>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</si>
  <si>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</si>
  <si>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</si>
  <si>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</si>
  <si>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</si>
  <si>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</si>
  <si>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</si>
  <si>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</si>
  <si>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</si>
  <si>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</si>
  <si>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</si>
  <si>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</si>
  <si>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</si>
  <si>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</si>
  <si>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</si>
  <si>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</si>
  <si>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</si>
  <si>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</si>
  <si>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</si>
  <si>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</si>
  <si>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</si>
  <si>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</si>
  <si>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</si>
  <si>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</si>
  <si>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</si>
  <si>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</si>
  <si>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</si>
  <si>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</si>
  <si>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</si>
  <si>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</si>
  <si>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</si>
  <si>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</si>
  <si>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</si>
  <si>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</si>
  <si>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</si>
  <si>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</si>
  <si>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</si>
  <si>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</si>
  <si>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</si>
  <si>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</si>
  <si>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</si>
  <si>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</si>
  <si>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</si>
  <si>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</si>
  <si>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</si>
  <si>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</si>
  <si>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</si>
  <si>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</si>
  <si>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</si>
  <si>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</si>
  <si>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</si>
  <si>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</si>
  <si>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</si>
  <si>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</si>
  <si>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</si>
  <si>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</si>
  <si>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</si>
  <si>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</si>
  <si>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</si>
  <si>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</si>
  <si>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</si>
  <si>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</si>
  <si>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</si>
  <si>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</si>
  <si>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</si>
  <si>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</si>
  <si>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</si>
  <si>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</si>
  <si>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</si>
  <si>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</si>
  <si>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</si>
  <si>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</si>
  <si>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</si>
  <si>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</si>
  <si>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</si>
  <si>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</si>
  <si>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</si>
  <si>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</si>
  <si>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</si>
  <si>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</si>
  <si>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</si>
  <si>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</si>
  <si>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</si>
  <si>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</si>
  <si>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</si>
  <si>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</si>
  <si>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</si>
  <si>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</si>
  <si>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</si>
  <si>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</si>
  <si>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</si>
  <si>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</si>
  <si>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</si>
  <si>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</si>
  <si>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</si>
  <si>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</si>
  <si>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</si>
  <si>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</si>
  <si>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</si>
  <si>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</si>
  <si>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</si>
  <si>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</si>
  <si>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</si>
  <si>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</si>
  <si>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</si>
  <si>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</si>
  <si>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</si>
  <si>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</si>
  <si>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</si>
  <si>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</si>
  <si>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</si>
  <si>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</si>
  <si>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</si>
  <si>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</si>
  <si>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</si>
  <si>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</si>
  <si>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</si>
  <si>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</si>
  <si>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</si>
  <si>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</si>
  <si>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</si>
  <si>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</si>
  <si>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</si>
  <si>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</si>
  <si>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</si>
  <si>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</si>
  <si>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</si>
  <si>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</si>
  <si>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</si>
  <si>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</si>
  <si>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</si>
  <si>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</si>
  <si>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</si>
  <si>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</si>
  <si>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</si>
  <si>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</si>
  <si>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</si>
  <si>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</si>
  <si>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</si>
  <si>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</si>
  <si>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</si>
  <si>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</si>
  <si>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</si>
  <si>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</si>
  <si>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</si>
  <si>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</si>
  <si>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</si>
  <si>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</si>
  <si>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</si>
  <si>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</si>
  <si>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</si>
  <si>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</si>
  <si>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</si>
  <si>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</si>
  <si>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</si>
  <si>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</si>
  <si>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</si>
  <si>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</si>
  <si>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</si>
  <si>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</si>
  <si>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</si>
  <si>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</si>
  <si>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</si>
  <si>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</si>
  <si>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</si>
  <si>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</si>
  <si>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</si>
  <si>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</si>
  <si>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</si>
  <si>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</si>
  <si>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</si>
  <si>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</si>
  <si>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</si>
  <si>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</si>
  <si>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</si>
  <si>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</si>
  <si>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</si>
  <si>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</si>
  <si>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</si>
  <si>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</si>
  <si>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</si>
  <si>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</si>
  <si>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</si>
  <si>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</si>
  <si>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</si>
  <si>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</si>
  <si>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</si>
  <si>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</si>
  <si>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</si>
  <si>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</si>
  <si>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</si>
  <si>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</si>
  <si>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</si>
  <si>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</si>
  <si>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</si>
  <si>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</si>
  <si>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</si>
  <si>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</si>
  <si>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</si>
  <si>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</si>
  <si>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</si>
  <si>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</si>
  <si>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</si>
  <si>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</si>
  <si>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</si>
  <si>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</si>
  <si>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</si>
  <si>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</si>
  <si>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</si>
  <si>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</si>
  <si>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</si>
  <si>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</si>
  <si>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</si>
  <si>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</si>
  <si>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</si>
  <si>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</si>
  <si>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</si>
  <si>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</si>
  <si>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</si>
  <si>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</si>
  <si>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</si>
  <si>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</si>
  <si>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</si>
  <si>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</si>
  <si>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</si>
  <si>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</si>
  <si>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</si>
  <si>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</si>
  <si>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</si>
  <si>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</si>
  <si>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</si>
  <si>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</si>
  <si>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</si>
  <si>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</si>
  <si>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</si>
  <si>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</si>
  <si>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</si>
  <si>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</si>
  <si>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</si>
  <si>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</si>
  <si>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</si>
  <si>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</si>
  <si>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</si>
  <si>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</si>
  <si>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</si>
  <si>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</si>
  <si>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</si>
  <si>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</si>
  <si>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</si>
  <si>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</si>
  <si>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</si>
  <si>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</si>
  <si>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</si>
  <si>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</si>
  <si>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</si>
  <si>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</si>
  <si>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</si>
  <si>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</si>
  <si>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</si>
  <si>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</si>
  <si>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</si>
  <si>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</si>
  <si>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</si>
  <si>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</si>
  <si>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</si>
  <si>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</si>
  <si>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</si>
  <si>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</si>
  <si>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</si>
  <si>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</si>
  <si>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</si>
  <si>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</si>
  <si>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</si>
  <si>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</si>
  <si>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</si>
  <si>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</si>
  <si>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</si>
  <si>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</si>
  <si>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</si>
  <si>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</si>
  <si>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</si>
  <si>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</si>
  <si>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</si>
  <si>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</si>
  <si>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</si>
  <si>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</si>
  <si>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</si>
  <si>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</si>
  <si>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</si>
  <si>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</si>
  <si>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</si>
  <si>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</si>
  <si>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</si>
  <si>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</si>
  <si>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</si>
  <si>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</si>
  <si>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</si>
  <si>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</si>
  <si>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</si>
  <si>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</si>
  <si>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</si>
  <si>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</si>
  <si>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</si>
  <si>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</si>
  <si>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</si>
  <si>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</si>
  <si>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</si>
  <si>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</si>
  <si>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</si>
  <si>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</si>
  <si>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</si>
  <si>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</si>
  <si>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</si>
  <si>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</si>
  <si>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</si>
  <si>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</si>
  <si>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</si>
  <si>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</si>
  <si>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</si>
  <si>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</si>
  <si>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</si>
  <si>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</si>
  <si>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</si>
  <si>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</si>
  <si>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</si>
  <si>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</si>
  <si>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</si>
  <si>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</si>
  <si>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</si>
  <si>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</si>
  <si>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</si>
  <si>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</si>
  <si>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</si>
  <si>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</si>
  <si>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</si>
  <si>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</si>
  <si>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</si>
  <si>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</si>
  <si>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</si>
  <si>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</si>
  <si>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</si>
  <si>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</si>
  <si>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</si>
  <si>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</si>
  <si>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</si>
  <si>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</si>
  <si>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</si>
  <si>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</si>
  <si>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</si>
  <si>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</si>
  <si>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</si>
  <si>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</si>
  <si>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</si>
  <si>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</si>
  <si>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</si>
  <si>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</si>
  <si>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</si>
  <si>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</si>
  <si>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</si>
  <si>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</si>
  <si>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</si>
  <si>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</si>
  <si>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</si>
  <si>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</si>
  <si>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</si>
  <si>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</si>
  <si>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</si>
  <si>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</si>
  <si>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</si>
  <si>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</si>
  <si>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</si>
  <si>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</si>
  <si>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</si>
  <si>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</si>
  <si>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</si>
  <si>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</si>
  <si>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</si>
  <si>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</si>
  <si>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</si>
  <si>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</si>
  <si>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</si>
  <si>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</si>
  <si>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</si>
  <si>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</si>
  <si>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</si>
  <si>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</si>
  <si>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</si>
  <si>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</si>
  <si>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</si>
  <si>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</si>
  <si>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</si>
  <si>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</si>
  <si>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</si>
  <si>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</si>
  <si>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</si>
  <si>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</si>
  <si>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</si>
  <si>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</si>
  <si>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</si>
  <si>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</si>
  <si>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</si>
  <si>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</si>
  <si>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</si>
  <si>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</si>
  <si>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</si>
  <si>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</si>
  <si>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</si>
  <si>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</si>
  <si>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</si>
  <si>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</si>
  <si>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</si>
  <si>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</si>
  <si>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</si>
  <si>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</si>
  <si>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</si>
  <si>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</si>
  <si>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</si>
  <si>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</si>
  <si>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</si>
  <si>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</si>
  <si>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</si>
  <si>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</si>
  <si>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</si>
  <si>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</si>
  <si>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</si>
  <si>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</si>
  <si>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</si>
  <si>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</si>
  <si>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</si>
  <si>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</si>
  <si>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</si>
  <si>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</si>
  <si>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</si>
  <si>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</si>
  <si>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</si>
  <si>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</si>
  <si>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</si>
  <si>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</si>
  <si>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</si>
  <si>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</si>
  <si>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</si>
  <si>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</si>
  <si>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</si>
  <si>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</si>
  <si>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</si>
  <si>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</si>
  <si>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</si>
  <si>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</si>
  <si>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</si>
  <si>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</si>
  <si>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</si>
  <si>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</si>
  <si>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</si>
  <si>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</si>
  <si>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</si>
  <si>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</si>
  <si>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</si>
  <si>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</si>
  <si>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</si>
  <si>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</si>
  <si>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</si>
  <si>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</si>
  <si>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</si>
  <si>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</si>
  <si>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</si>
  <si>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</si>
  <si>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</si>
  <si>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</si>
  <si>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</si>
  <si>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</si>
  <si>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</si>
  <si>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</si>
  <si>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</si>
  <si>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</si>
  <si>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</si>
  <si>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</si>
  <si>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</si>
  <si>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</si>
  <si>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</si>
  <si>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</si>
  <si>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</si>
  <si>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</si>
  <si>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</si>
  <si>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</si>
  <si>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</si>
  <si>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</si>
  <si>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</si>
  <si>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</si>
  <si>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</si>
  <si>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</si>
  <si>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</si>
  <si>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</si>
  <si>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</si>
  <si>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</si>
  <si>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</si>
  <si>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</si>
  <si>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</si>
  <si>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</si>
  <si>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</si>
  <si>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</si>
  <si>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</si>
  <si>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</si>
  <si>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</si>
  <si>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</si>
  <si>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</si>
  <si>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</si>
  <si>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</si>
  <si>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</si>
  <si>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</si>
  <si>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</si>
  <si>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</si>
  <si>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</si>
  <si>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</si>
  <si>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</si>
  <si>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</si>
  <si>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</si>
  <si>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</si>
  <si>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</si>
  <si>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</si>
  <si>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</si>
  <si>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</si>
  <si>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</si>
  <si>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</si>
  <si>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</si>
  <si>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</si>
  <si>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</si>
  <si>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</si>
  <si>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</si>
  <si>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</si>
  <si>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</si>
  <si>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</si>
  <si>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</si>
  <si>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</si>
  <si>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</si>
  <si>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</si>
  <si>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</si>
  <si>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</si>
  <si>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</si>
  <si>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</si>
  <si>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</si>
  <si>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</si>
  <si>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</si>
  <si>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</si>
  <si>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</si>
  <si>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</si>
  <si>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</si>
  <si>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</si>
  <si>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</si>
  <si>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</si>
  <si>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</si>
  <si>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</si>
  <si>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</si>
  <si>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</si>
  <si>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</si>
  <si>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</si>
  <si>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</si>
  <si>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</si>
  <si>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</si>
  <si>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</si>
  <si>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</si>
  <si>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</si>
  <si>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</si>
  <si>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</si>
  <si>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</si>
  <si>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</si>
  <si>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</si>
  <si>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</si>
  <si>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</si>
  <si>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</si>
  <si>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</si>
  <si>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</si>
  <si>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</si>
  <si>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</si>
  <si>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</si>
  <si>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</si>
  <si>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</si>
  <si>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</si>
  <si>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</si>
  <si>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</si>
  <si>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</si>
  <si>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</si>
  <si>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</si>
  <si>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</si>
  <si>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</si>
  <si>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</si>
  <si>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</si>
  <si>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</si>
  <si>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</si>
  <si>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</si>
  <si>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</si>
  <si>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</si>
  <si>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</si>
  <si>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</si>
  <si>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</si>
  <si>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</si>
  <si>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</si>
  <si>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</si>
  <si>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</si>
  <si>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</si>
  <si>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</si>
  <si>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</si>
  <si>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</si>
  <si>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</si>
  <si>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</si>
  <si>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</si>
  <si>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</si>
  <si>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</si>
  <si>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</si>
  <si>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</si>
  <si>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</si>
  <si>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</si>
  <si>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</si>
  <si>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</si>
  <si>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</si>
  <si>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</si>
  <si>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</si>
  <si>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</si>
  <si>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</si>
  <si>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</si>
  <si>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</si>
  <si>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</si>
  <si>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</si>
  <si>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</si>
  <si>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</si>
  <si>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</si>
  <si>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</si>
  <si>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</si>
  <si>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</si>
  <si>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</si>
  <si>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</si>
  <si>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</si>
  <si>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</si>
  <si>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</si>
  <si>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</si>
  <si>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</si>
  <si>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</si>
  <si>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</si>
  <si>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</si>
  <si>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</si>
  <si>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</si>
  <si>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</si>
  <si>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</si>
  <si>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</si>
  <si>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</si>
  <si>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</si>
  <si>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</si>
  <si>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</si>
  <si>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</si>
  <si>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</si>
  <si>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</si>
  <si>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</si>
  <si>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</si>
  <si>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</si>
  <si>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</si>
  <si>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</si>
  <si>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</si>
  <si>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</si>
  <si>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</si>
  <si>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</si>
  <si>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</si>
  <si>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</si>
  <si>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</si>
  <si>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</si>
  <si>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</si>
  <si>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</si>
  <si>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</si>
  <si>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</si>
  <si>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</si>
  <si>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</si>
  <si>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</si>
  <si>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</si>
  <si>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</si>
  <si>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</si>
  <si>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</si>
  <si>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</si>
  <si>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</si>
  <si>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</si>
  <si>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</si>
  <si>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</si>
  <si>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</si>
  <si>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</si>
  <si>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</si>
  <si>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</si>
  <si>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</si>
  <si>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</si>
  <si>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</si>
  <si>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</si>
  <si>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</si>
  <si>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</si>
  <si>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</si>
  <si>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</si>
  <si>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</si>
  <si>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</si>
  <si>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</si>
  <si>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</si>
  <si>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</si>
  <si>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</si>
  <si>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</si>
  <si>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</si>
  <si>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</si>
  <si>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</si>
  <si>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</si>
  <si>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</si>
  <si>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</si>
  <si>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</si>
  <si>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</si>
  <si>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</si>
  <si>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</si>
  <si>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</si>
  <si>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</si>
  <si>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</si>
  <si>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</si>
  <si>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</si>
  <si>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</si>
  <si>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</si>
  <si>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</si>
  <si>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</si>
  <si>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</si>
  <si>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</si>
  <si>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</si>
  <si>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</si>
  <si>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</si>
  <si>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</si>
  <si>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</si>
  <si>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</si>
  <si>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</si>
  <si>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</si>
  <si>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</si>
  <si>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</si>
  <si>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</si>
  <si>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</si>
  <si>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</si>
  <si>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</si>
  <si>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</si>
  <si>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</si>
  <si>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</si>
  <si>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</si>
  <si>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</si>
  <si>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</si>
  <si>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</si>
  <si>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</si>
  <si>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</si>
  <si>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</si>
  <si>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</si>
  <si>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</si>
  <si>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</si>
  <si>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</si>
  <si>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</si>
  <si>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</si>
  <si>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</si>
  <si>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</si>
  <si>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</si>
  <si>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</si>
  <si>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</si>
  <si>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</si>
  <si>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</si>
  <si>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</si>
  <si>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</si>
  <si>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</si>
  <si>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</si>
  <si>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</si>
  <si>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</si>
  <si>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</si>
  <si>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</si>
  <si>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</si>
  <si>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</si>
  <si>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</si>
  <si>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</si>
  <si>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</si>
  <si>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</si>
  <si>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</si>
  <si>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</si>
  <si>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</si>
  <si>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</si>
  <si>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</si>
  <si>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</si>
  <si>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</si>
  <si>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</si>
  <si>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</si>
  <si>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</si>
  <si>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</si>
  <si>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</si>
  <si>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</si>
  <si>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</si>
  <si>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</si>
  <si>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</si>
  <si>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</si>
  <si>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</si>
  <si>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</si>
  <si>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</si>
  <si>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</si>
  <si>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</si>
  <si>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</si>
  <si>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</si>
  <si>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</si>
  <si>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</si>
  <si>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</si>
  <si>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</si>
  <si>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</si>
  <si>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</si>
  <si>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</si>
  <si>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</si>
  <si>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</si>
  <si>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</si>
  <si>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</si>
  <si>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</si>
  <si>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</si>
  <si>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</si>
  <si>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</si>
  <si>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</si>
  <si>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</si>
  <si>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</si>
  <si>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</si>
  <si>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</si>
  <si>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</si>
  <si>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</si>
  <si>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</si>
  <si>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</si>
  <si>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</si>
  <si>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</si>
  <si>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</si>
  <si>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</si>
  <si>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</si>
  <si>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</si>
  <si>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</si>
  <si>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</si>
  <si>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</si>
  <si>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</si>
  <si>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</si>
  <si>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</si>
  <si>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</si>
  <si>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</si>
  <si>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</si>
  <si>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</si>
  <si>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</si>
  <si>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</si>
  <si>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</si>
  <si>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</si>
  <si>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</si>
  <si>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</si>
  <si>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</si>
  <si>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</si>
  <si>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</si>
  <si>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</si>
  <si>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</si>
  <si>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</si>
  <si>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</si>
  <si>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</si>
  <si>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</si>
  <si>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</si>
  <si>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</si>
  <si>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</si>
  <si>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</si>
  <si>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</si>
  <si>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</si>
  <si>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</si>
  <si>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</si>
  <si>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</si>
  <si>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</si>
  <si>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</si>
  <si>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</si>
  <si>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</si>
  <si>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</si>
  <si>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</si>
  <si>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</si>
  <si>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</si>
  <si>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</si>
  <si>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</si>
  <si>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</si>
  <si>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</si>
  <si>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</si>
  <si>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</si>
  <si>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</si>
  <si>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</si>
  <si>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</si>
  <si>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</si>
  <si>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</si>
  <si>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</si>
  <si>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</si>
  <si>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</si>
  <si>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</si>
  <si>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</si>
  <si>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</si>
  <si>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</si>
  <si>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</si>
  <si>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</si>
  <si>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</si>
  <si>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</si>
  <si>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</si>
  <si>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</si>
  <si>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</si>
  <si>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</si>
  <si>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</si>
  <si>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</si>
  <si>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</si>
  <si>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</si>
  <si>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</si>
  <si>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</si>
  <si>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</si>
  <si>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</si>
  <si>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</si>
  <si>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</si>
  <si>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</si>
  <si>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</si>
  <si>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</si>
  <si>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</si>
  <si>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</si>
  <si>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</si>
  <si>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</si>
  <si>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</si>
  <si>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</si>
  <si>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</si>
  <si>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</si>
  <si>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</si>
  <si>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</si>
  <si>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</si>
  <si>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</si>
  <si>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</si>
  <si>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</si>
  <si>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</si>
  <si>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</si>
  <si>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</si>
  <si>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</si>
  <si>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</si>
  <si>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</si>
  <si>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</si>
  <si>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</si>
  <si>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</si>
  <si>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</si>
  <si>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</si>
  <si>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</si>
  <si>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</si>
  <si>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</si>
  <si>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</si>
  <si>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</si>
  <si>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</si>
  <si>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</si>
  <si>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</si>
  <si>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</si>
  <si>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</si>
  <si>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</si>
  <si>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</si>
  <si>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</si>
  <si>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</si>
  <si>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</si>
  <si>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</si>
  <si>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</si>
  <si>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</si>
  <si>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</si>
  <si>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</si>
  <si>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</si>
  <si>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</si>
  <si>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</si>
  <si>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</si>
  <si>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</si>
  <si>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</si>
  <si>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</si>
  <si>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</si>
  <si>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</si>
  <si>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</si>
  <si>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</si>
  <si>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</si>
  <si>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</si>
  <si>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</si>
  <si>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</si>
  <si>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</si>
  <si>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</si>
  <si>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</si>
  <si>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</si>
  <si>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</si>
  <si>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</si>
  <si>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</si>
  <si>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</si>
  <si>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</si>
  <si>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</si>
  <si>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</si>
  <si>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</si>
  <si>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</si>
  <si>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</si>
  <si>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</si>
  <si>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</si>
  <si>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</si>
  <si>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</si>
  <si>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</si>
  <si>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</si>
  <si>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</si>
  <si>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</si>
  <si>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</si>
  <si>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</si>
  <si>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</si>
  <si>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</si>
  <si>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</si>
  <si>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</si>
  <si>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</si>
  <si>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</si>
  <si>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</si>
  <si>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</si>
  <si>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</si>
  <si>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</si>
  <si>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</si>
  <si>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</si>
  <si>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</si>
  <si>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</si>
  <si>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</si>
  <si>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</si>
  <si>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</si>
  <si>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</si>
  <si>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</si>
  <si>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</si>
  <si>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</si>
  <si>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</si>
  <si>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</si>
  <si>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</si>
  <si>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</si>
  <si>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</si>
  <si>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</si>
  <si>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</si>
  <si>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</si>
  <si>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</si>
  <si>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</si>
  <si>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</si>
  <si>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</si>
  <si>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</si>
  <si>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</si>
  <si>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</si>
  <si>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</si>
  <si>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</si>
  <si>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</si>
  <si>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</si>
  <si>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</si>
  <si>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</si>
  <si>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</si>
  <si>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</si>
  <si>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</si>
  <si>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</si>
  <si>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</si>
  <si>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</si>
  <si>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</si>
  <si>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</si>
  <si>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</si>
  <si>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</si>
  <si>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</si>
  <si>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</si>
  <si>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</si>
  <si>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</si>
  <si>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</si>
  <si>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</si>
  <si>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</si>
  <si>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</si>
  <si>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</si>
  <si>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</si>
  <si>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</si>
  <si>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</si>
  <si>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</si>
  <si>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</si>
  <si>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</si>
  <si>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</si>
  <si>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</si>
  <si>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</si>
  <si>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</si>
  <si>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</si>
  <si>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</si>
  <si>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</si>
  <si>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</si>
  <si>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</si>
  <si>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</si>
  <si>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</si>
  <si>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</si>
  <si>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</si>
  <si>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</si>
  <si>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</si>
  <si>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</si>
  <si>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</si>
  <si>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</si>
  <si>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</si>
  <si>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</si>
  <si>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</si>
  <si>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</si>
  <si>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</si>
  <si>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</si>
  <si>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</si>
  <si>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</si>
  <si>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</si>
  <si>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</si>
  <si>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</si>
  <si>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</si>
  <si>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</si>
  <si>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</si>
  <si>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</si>
  <si>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</si>
  <si>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</si>
  <si>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</si>
  <si>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</si>
  <si>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</si>
  <si>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</si>
  <si>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</si>
  <si>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</si>
  <si>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</si>
  <si>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</si>
  <si>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</si>
  <si>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</si>
  <si>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</si>
  <si>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</si>
  <si>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</si>
  <si>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</si>
  <si>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</si>
  <si>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</si>
  <si>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</si>
  <si>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</si>
  <si>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</si>
  <si>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</si>
  <si>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</si>
  <si>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</si>
  <si>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</si>
  <si>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</si>
  <si>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</si>
  <si>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</si>
  <si>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</si>
  <si>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</si>
  <si>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</si>
  <si>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</si>
  <si>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</si>
  <si>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</si>
  <si>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</si>
  <si>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</si>
  <si>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</si>
  <si>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</si>
  <si>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</si>
  <si>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</si>
  <si>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</si>
  <si>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</si>
  <si>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</si>
  <si>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</si>
  <si>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</si>
  <si>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</si>
  <si>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</si>
  <si>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</si>
  <si>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</si>
  <si>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</si>
  <si>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</si>
  <si>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</si>
  <si>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</si>
  <si>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</si>
  <si>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</si>
  <si>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</si>
  <si>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</si>
  <si>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</si>
  <si>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</si>
  <si>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</si>
  <si>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</si>
  <si>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</si>
  <si>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</si>
  <si>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</si>
  <si>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</si>
  <si>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</si>
  <si>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</si>
  <si>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</si>
  <si>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</si>
  <si>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</si>
  <si>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</si>
  <si>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</si>
  <si>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</si>
  <si>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</si>
  <si>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</si>
  <si>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</si>
  <si>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</si>
  <si>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</si>
  <si>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</si>
  <si>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</si>
  <si>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</si>
  <si>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</si>
  <si>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</si>
  <si>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</si>
  <si>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</si>
  <si>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</si>
  <si>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</si>
  <si>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</si>
  <si>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</si>
  <si>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</si>
  <si>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</si>
  <si>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</si>
  <si>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</si>
  <si>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</si>
  <si>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</si>
  <si>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</si>
  <si>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</si>
  <si>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</si>
  <si>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</si>
  <si>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</si>
  <si>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</si>
  <si>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</si>
  <si>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</si>
  <si>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</si>
  <si>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</si>
  <si>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</si>
  <si>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</si>
  <si>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</si>
  <si>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</si>
  <si>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</si>
  <si>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</si>
  <si>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</si>
  <si>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</si>
  <si>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</si>
  <si>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</si>
  <si>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</si>
  <si>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</si>
  <si>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</si>
  <si>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</si>
  <si>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</si>
  <si>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</si>
  <si>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</si>
  <si>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</si>
  <si>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</si>
  <si>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</si>
  <si>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</si>
  <si>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</si>
  <si>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</si>
  <si>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</si>
  <si>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</si>
  <si>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</si>
  <si>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</si>
  <si>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</si>
  <si>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</si>
  <si>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</si>
  <si>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</si>
  <si>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</si>
  <si>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</si>
  <si>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</si>
  <si>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</si>
  <si>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</si>
  <si>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</si>
  <si>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</si>
  <si>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</si>
  <si>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</si>
  <si>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</si>
  <si>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</si>
  <si>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</si>
  <si>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</si>
  <si>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</si>
  <si>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</si>
  <si>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</si>
  <si>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</si>
  <si>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</si>
  <si>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</si>
  <si>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</si>
  <si>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</si>
  <si>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</si>
  <si>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</si>
  <si>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</si>
  <si>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</si>
  <si>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</si>
  <si>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</si>
  <si>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</si>
  <si>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</si>
  <si>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</si>
  <si>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</si>
  <si>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</si>
  <si>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</si>
  <si>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</si>
  <si>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</si>
  <si>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</si>
  <si>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</si>
  <si>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</si>
  <si>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</si>
  <si>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</si>
  <si>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</si>
  <si>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</si>
  <si>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</si>
  <si>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</si>
  <si>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</si>
  <si>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</si>
  <si>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</si>
  <si>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</si>
  <si>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</si>
  <si>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</si>
  <si>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</si>
  <si>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</si>
  <si>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</si>
  <si>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</si>
  <si>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</si>
  <si>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</si>
  <si>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</si>
  <si>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</si>
  <si>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</si>
  <si>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</si>
  <si>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</si>
  <si>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</si>
  <si>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</si>
  <si>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</si>
  <si>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</si>
  <si>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</si>
  <si>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</si>
  <si>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</si>
  <si>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</si>
  <si>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</si>
  <si>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</si>
  <si>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</si>
  <si>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</si>
  <si>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</si>
  <si>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</si>
  <si>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</si>
  <si>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</si>
  <si>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</si>
  <si>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</si>
  <si>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</si>
  <si>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</si>
  <si>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</si>
  <si>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</si>
  <si>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</si>
  <si>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</si>
  <si>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</si>
  <si>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</si>
  <si>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</si>
  <si>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</si>
  <si>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</si>
  <si>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</si>
  <si>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</si>
  <si>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</si>
  <si>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</si>
  <si>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</si>
  <si>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</si>
  <si>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</si>
  <si>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</si>
  <si>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</si>
  <si>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</si>
  <si>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</si>
  <si>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</si>
  <si>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</si>
  <si>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</si>
  <si>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</si>
  <si>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</si>
  <si>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</si>
  <si>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</si>
  <si>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</si>
  <si>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</si>
  <si>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</si>
  <si>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</si>
  <si>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</si>
  <si>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</si>
  <si>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</si>
  <si>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</si>
  <si>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</si>
  <si>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</si>
  <si>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</si>
  <si>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</si>
  <si>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</si>
  <si>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</si>
  <si>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</si>
  <si>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</si>
  <si>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</si>
  <si>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</si>
  <si>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</si>
  <si>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</si>
  <si>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</si>
  <si>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</si>
  <si>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</si>
  <si>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</si>
  <si>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</si>
  <si>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</si>
  <si>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</si>
  <si>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</si>
  <si>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</si>
  <si>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</si>
  <si>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</si>
  <si>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</si>
  <si>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</si>
  <si>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</si>
  <si>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</si>
  <si>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</si>
  <si>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</si>
  <si>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</si>
  <si>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</si>
  <si>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</si>
  <si>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</si>
  <si>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</si>
  <si>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</si>
  <si>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</si>
  <si>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</si>
  <si>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</si>
  <si>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</si>
  <si>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</si>
  <si>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</si>
  <si>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</si>
  <si>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</si>
  <si>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</si>
  <si>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</si>
  <si>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</si>
  <si>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</si>
  <si>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</si>
  <si>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</si>
  <si>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</si>
  <si>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</si>
  <si>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</si>
  <si>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</si>
  <si>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</si>
  <si>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</si>
  <si>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</si>
  <si>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</si>
  <si>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</si>
  <si>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</si>
  <si>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</si>
  <si>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</si>
  <si>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</si>
  <si>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</si>
  <si>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</si>
  <si>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</si>
  <si>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</si>
  <si>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</si>
  <si>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</si>
  <si>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</si>
  <si>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</si>
  <si>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</si>
  <si>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</si>
  <si>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</si>
  <si>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</si>
  <si>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</si>
  <si>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</si>
  <si>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</si>
  <si>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</si>
  <si>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</si>
  <si>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</si>
  <si>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</si>
  <si>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</si>
  <si>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</si>
  <si>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</si>
  <si>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</si>
  <si>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</si>
  <si>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</si>
  <si>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</si>
  <si>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</si>
  <si>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</si>
  <si>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</si>
  <si>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</si>
  <si>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</si>
  <si>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</si>
  <si>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</si>
  <si>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</si>
  <si>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</si>
  <si>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</si>
  <si>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</si>
  <si>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</si>
  <si>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</si>
  <si>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</si>
  <si>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</si>
  <si>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</si>
  <si>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</si>
  <si>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</si>
  <si>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</si>
  <si>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</si>
  <si>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</si>
  <si>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</si>
  <si>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</si>
  <si>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</si>
  <si>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</si>
  <si>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</si>
  <si>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</si>
  <si>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</si>
  <si>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</si>
  <si>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</si>
  <si>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</si>
  <si>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</si>
  <si>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</si>
  <si>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</si>
  <si>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</si>
  <si>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</si>
  <si>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</si>
  <si>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</si>
  <si>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</si>
  <si>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</si>
  <si>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</si>
  <si>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</si>
  <si>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</si>
  <si>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</si>
  <si>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</si>
  <si>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</si>
  <si>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</si>
  <si>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</si>
  <si>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</si>
  <si>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</si>
  <si>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</si>
  <si>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</si>
  <si>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</si>
  <si>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</si>
  <si>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</si>
  <si>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</si>
  <si>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</si>
  <si>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</si>
  <si>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</si>
  <si>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</si>
  <si>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</si>
  <si>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</si>
  <si>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</si>
  <si>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</si>
  <si>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</si>
  <si>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</si>
  <si>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</si>
  <si>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</si>
  <si>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</si>
  <si>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</si>
  <si>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</si>
  <si>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</si>
  <si>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</si>
  <si>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</si>
  <si>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</si>
  <si>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</si>
  <si>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</si>
  <si>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</si>
  <si>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</si>
  <si>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</si>
  <si>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</si>
  <si>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</si>
  <si>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</si>
  <si>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</si>
  <si>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</si>
  <si>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</si>
  <si>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</si>
  <si>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</si>
  <si>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</si>
  <si>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</si>
  <si>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</si>
  <si>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</si>
  <si>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</si>
  <si>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</si>
  <si>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</si>
  <si>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</si>
  <si>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</si>
  <si>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</si>
  <si>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</si>
  <si>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</si>
  <si>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</si>
  <si>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</si>
  <si>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</si>
  <si>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</si>
  <si>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</si>
  <si>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</si>
  <si>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</si>
  <si>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</si>
  <si>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</si>
  <si>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</si>
  <si>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</si>
  <si>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</si>
  <si>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</si>
  <si>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</si>
  <si>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</si>
  <si>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</si>
  <si>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</si>
  <si>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</si>
  <si>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</si>
  <si>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</si>
  <si>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</si>
  <si>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</si>
  <si>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</si>
  <si>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</si>
  <si>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</si>
  <si>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</si>
  <si>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</si>
  <si>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</si>
  <si>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</si>
  <si>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</si>
  <si>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</si>
  <si>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</si>
  <si>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</si>
  <si>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</si>
  <si>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</si>
  <si>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</si>
  <si>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</si>
  <si>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</si>
  <si>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</si>
  <si>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</si>
  <si>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</si>
  <si>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</si>
  <si>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</si>
  <si>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</si>
  <si>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</si>
  <si>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</si>
  <si>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</si>
  <si>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</si>
  <si>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</si>
  <si>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</si>
  <si>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</si>
  <si>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</si>
  <si>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</si>
  <si>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</si>
  <si>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</si>
  <si>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</si>
  <si>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</si>
  <si>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</si>
  <si>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</si>
  <si>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</si>
  <si>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</si>
  <si>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</si>
  <si>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</si>
  <si>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</si>
  <si>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</si>
  <si>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</si>
  <si>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</si>
  <si>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</si>
  <si>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</si>
  <si>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</si>
  <si>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</si>
  <si>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</si>
  <si>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</si>
  <si>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</si>
  <si>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</si>
  <si>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</si>
  <si>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</si>
  <si>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</si>
  <si>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</si>
  <si>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</si>
  <si>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</si>
  <si>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</si>
  <si>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</si>
  <si>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</si>
  <si>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</si>
  <si>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</si>
  <si>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</si>
  <si>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</si>
  <si>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</si>
  <si>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</si>
  <si>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</si>
  <si>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</si>
  <si>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</si>
  <si>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</si>
  <si>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</si>
  <si>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</si>
  <si>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</si>
  <si>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</si>
  <si>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</si>
  <si>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</si>
  <si>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</si>
  <si>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</si>
  <si>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</si>
  <si>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</si>
  <si>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</si>
  <si>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</si>
  <si>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</si>
  <si>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</si>
  <si>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</si>
  <si>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</si>
  <si>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</si>
  <si>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</si>
  <si>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</si>
  <si>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</si>
  <si>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</si>
  <si>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</si>
  <si>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</si>
  <si>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</si>
  <si>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</si>
  <si>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</si>
  <si>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</si>
  <si>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</si>
  <si>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</si>
  <si>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</si>
  <si>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</si>
  <si>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</si>
  <si>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</si>
  <si>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</si>
  <si>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</si>
  <si>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</si>
  <si>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</si>
  <si>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</si>
  <si>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</si>
  <si>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</si>
  <si>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</si>
  <si>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</si>
  <si>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</si>
  <si>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</si>
  <si>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</si>
  <si>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</si>
  <si>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</si>
  <si>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</si>
  <si>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</si>
  <si>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</si>
  <si>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</si>
  <si>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</si>
  <si>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</si>
  <si>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</si>
  <si>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</si>
  <si>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</si>
  <si>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</si>
  <si>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</si>
  <si>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</si>
  <si>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</si>
  <si>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</si>
  <si>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</si>
  <si>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</si>
  <si>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</si>
  <si>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</si>
  <si>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</si>
  <si>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</si>
  <si>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</si>
  <si>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</si>
  <si>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</si>
  <si>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</si>
  <si>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</si>
  <si>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</si>
  <si>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</si>
  <si>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</si>
  <si>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</si>
  <si>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</si>
  <si>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</si>
  <si>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</si>
  <si>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</si>
  <si>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</si>
  <si>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</si>
  <si>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</si>
  <si>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</si>
  <si>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</si>
  <si>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</si>
  <si>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</si>
  <si>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</si>
  <si>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</si>
  <si>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</si>
  <si>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</si>
  <si>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</si>
  <si>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</si>
  <si>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</si>
  <si>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</si>
  <si>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</si>
  <si>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</si>
  <si>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</si>
  <si>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</si>
  <si>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</si>
  <si>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</si>
  <si>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</si>
  <si>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</si>
  <si>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</si>
  <si>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</si>
  <si>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</si>
  <si>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</si>
  <si>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</si>
  <si>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</si>
  <si>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</si>
  <si>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</si>
  <si>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</si>
  <si>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</si>
  <si>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</si>
  <si>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</si>
  <si>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</si>
  <si>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</si>
  <si>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</si>
  <si>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</si>
  <si>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</si>
  <si>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</si>
  <si>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</si>
  <si>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</si>
  <si>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</si>
  <si>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</si>
  <si>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</si>
  <si>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</si>
  <si>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</si>
  <si>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</si>
  <si>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</si>
  <si>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</si>
  <si>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</si>
  <si>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</si>
  <si>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</si>
  <si>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</si>
  <si>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</si>
  <si>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</si>
  <si>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</si>
  <si>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</si>
  <si>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</si>
  <si>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</si>
  <si>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</si>
  <si>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</si>
  <si>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</si>
  <si>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</si>
  <si>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</si>
  <si>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</si>
  <si>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</si>
  <si>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</si>
  <si>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</si>
  <si>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</si>
  <si>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</si>
  <si>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</si>
  <si>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</si>
  <si>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</si>
  <si>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</si>
  <si>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</si>
  <si>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</si>
  <si>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</si>
  <si>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</si>
  <si>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</si>
  <si>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</si>
  <si>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</si>
  <si>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</si>
  <si>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</si>
  <si>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</si>
  <si>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</si>
  <si>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</si>
  <si>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</si>
  <si>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</si>
  <si>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</si>
  <si>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</si>
  <si>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</si>
  <si>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</si>
  <si>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</si>
  <si>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</si>
  <si>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</si>
  <si>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</si>
  <si>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</si>
  <si>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</si>
  <si>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</si>
  <si>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</si>
  <si>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</si>
  <si>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</si>
  <si>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</si>
  <si>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</si>
  <si>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</si>
  <si>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</si>
  <si>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</si>
  <si>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</si>
  <si>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</si>
  <si>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</si>
  <si>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</si>
  <si>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</si>
  <si>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</si>
  <si>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</si>
  <si>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</si>
  <si>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</si>
  <si>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</si>
  <si>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</si>
  <si>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</si>
  <si>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</si>
  <si>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</si>
  <si>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</si>
  <si>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</si>
  <si>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</si>
  <si>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</si>
  <si>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</si>
  <si>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</si>
  <si>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</si>
  <si>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</si>
  <si>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</si>
  <si>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</si>
  <si>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</si>
  <si>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</si>
  <si>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</si>
  <si>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</si>
  <si>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</si>
  <si>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</si>
  <si>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</si>
  <si>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</si>
  <si>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</si>
  <si>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</si>
  <si>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</si>
  <si>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</si>
  <si>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</si>
  <si>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</si>
  <si>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</si>
  <si>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</si>
  <si>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</si>
  <si>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</si>
  <si>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</si>
  <si>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</si>
  <si>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</si>
  <si>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</si>
  <si>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</si>
  <si>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</si>
  <si>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</si>
  <si>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</si>
  <si>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</si>
  <si>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</si>
  <si>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</si>
  <si>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</si>
  <si>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</si>
  <si>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</si>
  <si>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</si>
  <si>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</si>
  <si>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</si>
  <si>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</si>
  <si>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</si>
  <si>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</si>
  <si>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</si>
  <si>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</si>
  <si>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</si>
  <si>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</si>
  <si>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</si>
  <si>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</si>
  <si>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</si>
  <si>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</si>
  <si>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</si>
  <si>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</si>
  <si>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</si>
  <si>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</si>
  <si>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</si>
  <si>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</si>
  <si>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</si>
  <si>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</si>
  <si>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</si>
  <si>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</si>
  <si>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</si>
  <si>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</si>
  <si>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</si>
  <si>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</si>
  <si>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</si>
  <si>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</si>
  <si>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</si>
  <si>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</si>
  <si>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</si>
  <si>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</si>
  <si>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</si>
  <si>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</si>
  <si>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</si>
  <si>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</si>
  <si>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</si>
  <si>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</si>
  <si>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</si>
  <si>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</si>
  <si>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</si>
  <si>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</si>
  <si>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</si>
  <si>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</si>
  <si>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</si>
  <si>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</si>
  <si>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</si>
  <si>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</si>
  <si>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</si>
  <si>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</si>
  <si>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</si>
  <si>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</si>
  <si>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</si>
  <si>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</si>
  <si>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</si>
  <si>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</si>
  <si>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</si>
  <si>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</si>
  <si>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</si>
  <si>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</si>
  <si>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</si>
  <si>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</si>
  <si>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</si>
  <si>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</si>
  <si>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</si>
  <si>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</si>
  <si>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</si>
  <si>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</si>
  <si>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</si>
  <si>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</si>
  <si>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</si>
  <si>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</si>
  <si>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</si>
  <si>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</si>
  <si>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</si>
  <si>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</si>
  <si>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</si>
  <si>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</si>
  <si>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</si>
  <si>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</si>
  <si>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</si>
  <si>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</si>
  <si>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</si>
  <si>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</si>
  <si>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</si>
  <si>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</si>
  <si>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</si>
  <si>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</si>
  <si>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</si>
  <si>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</si>
  <si>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</si>
  <si>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</si>
  <si>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</si>
  <si>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</si>
  <si>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</si>
  <si>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</si>
  <si>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</si>
  <si>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</si>
  <si>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</si>
  <si>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</si>
  <si>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</si>
  <si>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</si>
  <si>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</si>
  <si>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</si>
  <si>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</si>
  <si>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</si>
  <si>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</si>
  <si>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</si>
  <si>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</si>
  <si>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</si>
  <si>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</si>
  <si>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</si>
  <si>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</si>
  <si>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</si>
  <si>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</si>
  <si>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</si>
  <si>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</si>
  <si>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</si>
  <si>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</si>
  <si>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</si>
  <si>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</si>
  <si>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</si>
  <si>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</si>
  <si>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</si>
  <si>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</si>
  <si>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</si>
  <si>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</si>
  <si>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</si>
  <si>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</si>
  <si>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</si>
  <si>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</si>
  <si>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</si>
  <si>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</si>
  <si>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</si>
  <si>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</si>
  <si>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</si>
  <si>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</si>
  <si>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</si>
  <si>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</si>
  <si>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</si>
  <si>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</si>
  <si>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</si>
  <si>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</si>
  <si>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</si>
  <si>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</si>
  <si>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</si>
  <si>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</si>
  <si>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</si>
  <si>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</si>
  <si>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</si>
  <si>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</si>
  <si>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</si>
  <si>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</si>
  <si>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</si>
  <si>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</si>
  <si>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</si>
  <si>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</si>
  <si>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</si>
  <si>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</si>
  <si>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</si>
  <si>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</si>
  <si>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</si>
  <si>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</si>
  <si>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</si>
  <si>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</si>
  <si>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</si>
  <si>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</si>
  <si>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</si>
  <si>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</si>
  <si>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</si>
  <si>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</si>
  <si>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</si>
  <si>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</si>
  <si>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</si>
  <si>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</si>
  <si>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</si>
  <si>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</si>
  <si>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</si>
  <si>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</si>
  <si>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</si>
  <si>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</si>
  <si>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</si>
  <si>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</si>
  <si>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</si>
  <si>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</si>
  <si>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</si>
  <si>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</si>
  <si>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</si>
  <si>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</si>
  <si>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</si>
  <si>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</si>
  <si>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</si>
  <si>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</si>
  <si>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</si>
  <si>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</si>
  <si>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</si>
  <si>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</si>
  <si>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</si>
  <si>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</si>
  <si>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</si>
  <si>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</si>
  <si>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</si>
  <si>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</si>
  <si>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</si>
  <si>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</si>
  <si>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</si>
  <si>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</si>
  <si>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</si>
  <si>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</si>
  <si>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</si>
  <si>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</si>
  <si>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</si>
  <si>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</si>
  <si>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</si>
  <si>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</si>
  <si>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</si>
  <si>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</si>
  <si>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</si>
  <si>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</si>
  <si>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</si>
  <si>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</si>
  <si>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</si>
  <si>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</si>
  <si>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</si>
  <si>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</si>
  <si>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</si>
  <si>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</si>
  <si>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</si>
  <si>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</si>
  <si>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</si>
  <si>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</si>
  <si>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</si>
  <si>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</si>
  <si>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</si>
  <si>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</si>
  <si>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</si>
  <si>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</si>
  <si>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</si>
  <si>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</si>
  <si>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</si>
  <si>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</si>
  <si>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</si>
  <si>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</si>
  <si>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</si>
  <si>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</si>
  <si>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</si>
  <si>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</si>
  <si>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</si>
  <si>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</si>
  <si>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</si>
  <si>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</si>
  <si>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</si>
  <si>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</si>
  <si>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</si>
  <si>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</si>
  <si>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</si>
  <si>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</si>
  <si>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</si>
  <si>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</si>
  <si>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</si>
  <si>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</si>
  <si>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</si>
  <si>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</si>
  <si>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</si>
  <si>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</si>
  <si>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</si>
  <si>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</si>
  <si>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</si>
  <si>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</si>
  <si>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</si>
  <si>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</si>
  <si>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</si>
  <si>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</si>
  <si>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</si>
  <si>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</si>
  <si>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</si>
  <si>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</si>
  <si>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</si>
  <si>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</si>
  <si>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</si>
  <si>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</si>
  <si>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</si>
  <si>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</si>
  <si>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</si>
  <si>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</si>
  <si>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</si>
  <si>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</si>
  <si>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</si>
  <si>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</si>
  <si>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</si>
  <si>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</si>
  <si>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</si>
  <si>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</si>
  <si>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</si>
  <si>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</si>
  <si>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</si>
  <si>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</si>
  <si>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</si>
  <si>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</si>
  <si>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</si>
  <si>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</si>
  <si>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</si>
  <si>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</si>
  <si>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</si>
  <si>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</si>
  <si>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</si>
  <si>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</si>
  <si>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</si>
  <si>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</si>
  <si>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</si>
  <si>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</si>
  <si>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</si>
  <si>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</si>
  <si>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</si>
  <si>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</si>
  <si>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</si>
  <si>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</si>
  <si>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</si>
  <si>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</si>
  <si>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</si>
  <si>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</si>
  <si>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</si>
  <si>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</si>
  <si>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</si>
  <si>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</si>
  <si>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</si>
  <si>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</si>
  <si>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</si>
  <si>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</si>
  <si>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</si>
  <si>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</si>
  <si>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</si>
  <si>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</si>
  <si>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</si>
  <si>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</si>
  <si>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</si>
  <si>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</si>
  <si>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</si>
  <si>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</si>
  <si>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</si>
  <si>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</si>
  <si>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</si>
  <si>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</si>
  <si>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</si>
  <si>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</si>
  <si>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</si>
  <si>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</si>
  <si>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</si>
  <si>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</si>
  <si>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</si>
  <si>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</si>
  <si>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</si>
  <si>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</si>
  <si>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</si>
  <si>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</si>
  <si>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</si>
  <si>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</si>
  <si>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</si>
  <si>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</si>
  <si>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</si>
  <si>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</si>
  <si>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</si>
  <si>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</si>
  <si>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</si>
  <si>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</si>
  <si>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</si>
  <si>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</si>
  <si>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</si>
  <si>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</si>
  <si>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</si>
  <si>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</si>
  <si>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</si>
  <si>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</si>
  <si>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</si>
  <si>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</si>
  <si>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</si>
  <si>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</si>
  <si>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</si>
  <si>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</si>
  <si>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</si>
  <si>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</si>
  <si>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</si>
  <si>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</si>
  <si>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</si>
  <si>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</si>
  <si>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</si>
  <si>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</si>
  <si>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</si>
  <si>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</si>
  <si>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</si>
  <si>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</si>
  <si>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</si>
  <si>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</si>
  <si>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</si>
  <si>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</si>
  <si>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</si>
  <si>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</si>
  <si>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</si>
  <si>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</si>
  <si>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</si>
  <si>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</si>
  <si>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</si>
  <si>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</si>
  <si>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</si>
  <si>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</si>
  <si>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</si>
  <si>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</si>
  <si>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</si>
  <si>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</si>
  <si>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</si>
  <si>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</si>
  <si>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</si>
  <si>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</si>
  <si>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</si>
  <si>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</si>
  <si>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</si>
  <si>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</si>
  <si>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</si>
  <si>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</si>
  <si>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</si>
  <si>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</si>
  <si>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</si>
  <si>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</si>
  <si>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</si>
  <si>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</si>
  <si>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</si>
  <si>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</si>
  <si>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</si>
  <si>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</si>
  <si>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</si>
  <si>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</si>
  <si>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</si>
  <si>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</si>
  <si>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</si>
  <si>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</si>
  <si>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</si>
  <si>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</si>
  <si>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</si>
  <si>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</si>
  <si>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</si>
  <si>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</si>
  <si>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</si>
  <si>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</si>
  <si>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</si>
  <si>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</si>
  <si>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</si>
  <si>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</si>
  <si>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</si>
  <si>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</si>
  <si>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</si>
  <si>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</si>
  <si>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</si>
  <si>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</si>
  <si>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</si>
  <si>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</si>
  <si>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</si>
  <si>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</si>
  <si>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</si>
  <si>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</si>
  <si>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</si>
  <si>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</si>
  <si>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</si>
  <si>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</si>
  <si>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</si>
  <si>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</si>
  <si>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</si>
  <si>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</si>
  <si>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</si>
  <si>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</si>
  <si>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</si>
  <si>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</si>
  <si>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</si>
  <si>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</si>
  <si>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</si>
  <si>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</si>
  <si>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</si>
  <si>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</si>
  <si>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</si>
  <si>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</si>
  <si>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</si>
  <si>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</si>
  <si>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</si>
  <si>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</si>
  <si>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</si>
  <si>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</si>
  <si>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</si>
  <si>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</si>
  <si>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</si>
  <si>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</si>
  <si>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</si>
  <si>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</si>
  <si>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</si>
  <si>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</si>
  <si>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</si>
  <si>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</si>
  <si>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</si>
  <si>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</si>
  <si>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</si>
  <si>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</si>
  <si>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</si>
  <si>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</si>
  <si>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</si>
  <si>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</si>
  <si>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</si>
  <si>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</si>
  <si>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</si>
  <si>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</si>
  <si>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</si>
  <si>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</si>
  <si>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</si>
  <si>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</si>
  <si>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</si>
  <si>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</si>
  <si>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</si>
  <si>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</si>
  <si>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</si>
  <si>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</si>
  <si>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</si>
  <si>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</si>
  <si>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</si>
  <si>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</si>
  <si>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</si>
  <si>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</si>
  <si>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</si>
  <si>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</si>
  <si>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</si>
  <si>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</si>
  <si>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</si>
  <si>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</si>
  <si>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</si>
  <si>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</si>
  <si>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</si>
  <si>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</si>
  <si>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</si>
  <si>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</si>
  <si>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</si>
  <si>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</si>
  <si>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</si>
  <si>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</si>
  <si>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</si>
  <si>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</si>
  <si>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</si>
  <si>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</si>
  <si>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</si>
  <si>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</si>
  <si>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</si>
  <si>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</si>
  <si>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</si>
  <si>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</si>
  <si>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</si>
  <si>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</si>
  <si>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</si>
  <si>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</si>
  <si>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</si>
  <si>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</si>
  <si>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</si>
  <si>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</si>
  <si>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</si>
  <si>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</si>
  <si>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</si>
  <si>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</si>
  <si>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</si>
  <si>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</si>
  <si>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</si>
  <si>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</si>
  <si>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</si>
  <si>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</si>
  <si>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</si>
  <si>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</si>
  <si>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</si>
  <si>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</si>
  <si>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</si>
  <si>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</si>
  <si>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</si>
  <si>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</si>
  <si>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</si>
  <si>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</si>
  <si>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</si>
  <si>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</si>
  <si>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</si>
  <si>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</si>
  <si>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</si>
  <si>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</si>
  <si>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</si>
  <si>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</si>
  <si>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</si>
  <si>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</si>
  <si>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</si>
  <si>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</si>
  <si>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</si>
  <si>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</si>
  <si>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</si>
  <si>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</si>
  <si>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</si>
  <si>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</si>
  <si>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</si>
  <si>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</si>
  <si>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</si>
  <si>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</si>
  <si>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</si>
  <si>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</si>
  <si>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</si>
  <si>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</si>
  <si>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</si>
  <si>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</si>
  <si>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</si>
  <si>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</si>
  <si>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</si>
  <si>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</si>
  <si>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</si>
  <si>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</si>
  <si>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</si>
  <si>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</si>
  <si>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</si>
  <si>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</si>
  <si>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</si>
  <si>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</si>
  <si>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</si>
  <si>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</si>
  <si>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</si>
  <si>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</si>
  <si>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</si>
  <si>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</si>
  <si>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</si>
  <si>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</si>
  <si>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</si>
  <si>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</si>
  <si>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</si>
  <si>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</si>
  <si>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</si>
  <si>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</si>
  <si>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</si>
  <si>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</si>
  <si>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</si>
  <si>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</si>
  <si>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</si>
  <si>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</si>
  <si>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</si>
  <si>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</si>
  <si>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</si>
  <si>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</si>
  <si>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</si>
  <si>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</si>
  <si>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</si>
  <si>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</si>
  <si>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</si>
  <si>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</si>
  <si>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</si>
  <si>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</si>
  <si>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</si>
  <si>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</si>
  <si>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</si>
  <si>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</si>
  <si>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</si>
  <si>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</si>
  <si>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</si>
  <si>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</si>
  <si>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</si>
  <si>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</si>
  <si>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</si>
  <si>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</si>
  <si>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</si>
  <si>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</si>
  <si>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</si>
  <si>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</si>
  <si>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</si>
  <si>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</si>
  <si>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</si>
  <si>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</si>
  <si>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</si>
  <si>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</si>
  <si>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</si>
  <si>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</si>
  <si>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</si>
  <si>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</si>
  <si>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</si>
  <si>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</si>
  <si>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</si>
  <si>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</si>
  <si>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</si>
  <si>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</si>
  <si>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</si>
  <si>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</si>
  <si>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</si>
  <si>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</si>
  <si>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</si>
  <si>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</si>
  <si>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</si>
  <si>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</si>
  <si>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</si>
  <si>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</si>
  <si>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</si>
  <si>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</si>
  <si>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</si>
  <si>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</si>
  <si>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</si>
  <si>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</si>
  <si>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</si>
  <si>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</si>
  <si>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</si>
  <si>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</si>
  <si>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</si>
  <si>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</si>
  <si>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</si>
  <si>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</si>
  <si>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</si>
  <si>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</si>
  <si>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</si>
  <si>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</si>
  <si>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</si>
  <si>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</si>
  <si>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</si>
  <si>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</si>
  <si>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</si>
  <si>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</si>
  <si>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</si>
  <si>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</si>
  <si>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</si>
  <si>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</si>
  <si>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</si>
  <si>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</si>
  <si>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</si>
  <si>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</si>
  <si>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</si>
  <si>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</si>
  <si>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</si>
  <si>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</si>
  <si>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</si>
  <si>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</si>
  <si>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</si>
  <si>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</si>
  <si>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</si>
  <si>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</si>
  <si>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</si>
  <si>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</si>
  <si>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</si>
  <si>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</si>
  <si>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</si>
  <si>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</si>
  <si>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</si>
  <si>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</si>
  <si>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</si>
  <si>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</si>
  <si>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</si>
  <si>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</si>
  <si>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</si>
  <si>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</si>
  <si>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</si>
  <si>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</si>
  <si>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</si>
  <si>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</si>
  <si>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</si>
  <si>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</si>
  <si>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</si>
  <si>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</si>
  <si>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</si>
  <si>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</si>
  <si>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</si>
  <si>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</si>
  <si>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</si>
  <si>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</si>
  <si>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</si>
  <si>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</si>
  <si>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</si>
  <si>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</si>
  <si>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</si>
  <si>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</si>
  <si>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</si>
  <si>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</si>
  <si>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</si>
  <si>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</si>
  <si>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</si>
  <si>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</si>
  <si>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</si>
  <si>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</si>
  <si>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</si>
  <si>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</si>
  <si>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</si>
  <si>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</si>
  <si>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</si>
  <si>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</si>
  <si>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</si>
  <si>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</si>
  <si>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</si>
  <si>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</si>
  <si>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</si>
  <si>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</si>
  <si>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</si>
  <si>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</si>
  <si>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</si>
  <si>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</si>
  <si>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</si>
  <si>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</si>
  <si>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</si>
  <si>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</si>
  <si>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</si>
  <si>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</si>
  <si>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</si>
  <si>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</si>
  <si>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</si>
  <si>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</si>
  <si>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</si>
  <si>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</si>
  <si>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</si>
  <si>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</si>
  <si>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</si>
  <si>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</si>
  <si>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</si>
  <si>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</si>
  <si>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</si>
  <si>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</si>
  <si>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</si>
  <si>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</si>
  <si>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</si>
  <si>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</si>
  <si>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</si>
  <si>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</si>
  <si>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</si>
  <si>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</si>
  <si>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</si>
  <si>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</si>
  <si>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</si>
  <si>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</si>
  <si>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</si>
  <si>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</si>
  <si>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</si>
  <si>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</si>
  <si>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</si>
  <si>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</si>
  <si>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</si>
  <si>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</si>
  <si>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</si>
  <si>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</si>
  <si>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</si>
  <si>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</si>
  <si>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</si>
  <si>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</si>
  <si>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</si>
  <si>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</si>
  <si>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</si>
  <si>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</si>
  <si>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</si>
  <si>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</si>
  <si>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</si>
  <si>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</si>
  <si>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</si>
  <si>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</si>
  <si>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</si>
  <si>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</si>
  <si>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</si>
  <si>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</si>
  <si>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</si>
  <si>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</si>
  <si>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</si>
  <si>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</si>
  <si>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</si>
  <si>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</si>
  <si>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</si>
  <si>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</si>
  <si>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</si>
  <si>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</si>
  <si>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</si>
  <si>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</si>
  <si>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</si>
  <si>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</si>
  <si>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</si>
  <si>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</si>
  <si>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</si>
  <si>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</si>
  <si>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</si>
  <si>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</si>
  <si>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</si>
  <si>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</si>
  <si>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</si>
  <si>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</si>
  <si>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</si>
  <si>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</si>
  <si>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</si>
  <si>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</si>
  <si>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</si>
  <si>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</si>
  <si>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</si>
  <si>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</si>
  <si>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</si>
  <si>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</si>
  <si>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</si>
  <si>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</si>
  <si>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</si>
  <si>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</si>
  <si>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</si>
  <si>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</si>
  <si>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</si>
  <si>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</si>
  <si>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</si>
  <si>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</si>
  <si>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</si>
  <si>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</si>
  <si>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</si>
  <si>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</si>
  <si>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</si>
  <si>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</si>
  <si>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</si>
  <si>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</si>
  <si>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</si>
  <si>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</si>
  <si>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</si>
  <si>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</si>
  <si>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</si>
  <si>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</si>
  <si>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</si>
  <si>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</si>
  <si>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</si>
  <si>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</si>
  <si>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</si>
  <si>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</si>
  <si>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</si>
  <si>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</si>
  <si>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</si>
  <si>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</si>
  <si>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</si>
  <si>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</si>
  <si>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</si>
  <si>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</si>
  <si>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</si>
  <si>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</si>
  <si>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</si>
  <si>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</si>
  <si>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</si>
  <si>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</si>
  <si>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</si>
  <si>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</si>
  <si>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</si>
  <si>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</si>
  <si>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</si>
  <si>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</si>
  <si>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</si>
  <si>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</si>
  <si>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</si>
  <si>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</si>
  <si>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</si>
  <si>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</si>
  <si>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</si>
  <si>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</si>
  <si>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</si>
  <si>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</si>
  <si>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</si>
  <si>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</si>
  <si>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</si>
  <si>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</si>
  <si>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</si>
  <si>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</si>
  <si>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</si>
  <si>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</si>
  <si>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</si>
  <si>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</si>
  <si>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</si>
  <si>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</si>
  <si>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</si>
  <si>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</si>
  <si>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</si>
  <si>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</si>
  <si>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</si>
  <si>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</si>
  <si>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</si>
  <si>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</si>
  <si>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</si>
  <si>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</si>
  <si>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</si>
  <si>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</si>
  <si>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</si>
  <si>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</si>
  <si>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</si>
  <si>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</si>
  <si>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</si>
  <si>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</si>
  <si>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</si>
  <si>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</si>
  <si>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</si>
  <si>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</si>
  <si>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</si>
  <si>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</si>
  <si>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</si>
  <si>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</si>
  <si>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</si>
  <si>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</si>
  <si>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</si>
  <si>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</si>
  <si>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</si>
  <si>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</si>
  <si>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</si>
  <si>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</si>
  <si>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</si>
  <si>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</si>
  <si>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</si>
  <si>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</si>
  <si>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</si>
  <si>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</si>
  <si>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</si>
  <si>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</si>
  <si>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</si>
  <si>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</si>
  <si>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</si>
  <si>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</si>
  <si>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</si>
  <si>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</si>
  <si>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</si>
  <si>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</si>
  <si>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</si>
  <si>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</si>
  <si>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</si>
  <si>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</si>
  <si>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</si>
  <si>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</si>
  <si>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</si>
  <si>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</si>
  <si>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</si>
  <si>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</si>
  <si>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</si>
  <si>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</si>
  <si>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</si>
  <si>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</si>
  <si>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</si>
  <si>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</si>
  <si>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</si>
  <si>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</si>
  <si>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</si>
  <si>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</si>
  <si>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</si>
  <si>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</si>
  <si>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</si>
  <si>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</si>
  <si>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</si>
  <si>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</si>
  <si>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</si>
  <si>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</si>
  <si>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</si>
  <si>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</si>
  <si>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</si>
  <si>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</si>
  <si>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</si>
  <si>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</si>
  <si>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</si>
  <si>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</si>
  <si>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</si>
  <si>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</si>
  <si>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</si>
  <si>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</si>
  <si>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</si>
  <si>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</si>
  <si>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</si>
  <si>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</si>
  <si>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</si>
  <si>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</si>
  <si>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</si>
  <si>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</si>
  <si>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</si>
  <si>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</si>
  <si>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</si>
  <si>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</si>
  <si>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</si>
  <si>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</si>
  <si>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</si>
  <si>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</si>
  <si>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</si>
  <si>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</si>
  <si>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</si>
  <si>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</si>
  <si>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</si>
  <si>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</si>
  <si>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</si>
  <si>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</si>
  <si>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</si>
  <si>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</si>
  <si>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</si>
  <si>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</si>
  <si>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</si>
  <si>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</si>
  <si>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</si>
  <si>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</si>
  <si>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</si>
  <si>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</si>
  <si>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</si>
  <si>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</si>
  <si>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</si>
  <si>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</si>
  <si>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</si>
  <si>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</si>
  <si>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</si>
  <si>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</si>
  <si>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</si>
  <si>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</si>
  <si>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</si>
  <si>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</si>
  <si>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</si>
  <si>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</si>
  <si>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</si>
  <si>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</si>
  <si>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</si>
  <si>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</si>
  <si>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</si>
  <si>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</si>
  <si>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</si>
  <si>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</si>
  <si>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</si>
  <si>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</si>
  <si>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</si>
  <si>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</si>
  <si>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</si>
  <si>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</si>
  <si>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</si>
  <si>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</si>
  <si>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</si>
  <si>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</si>
  <si>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</si>
  <si>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</si>
  <si>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</si>
  <si>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</si>
  <si>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</si>
  <si>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</si>
  <si>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</si>
  <si>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</si>
  <si>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</si>
  <si>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</si>
  <si>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</si>
  <si>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</si>
  <si>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</si>
  <si>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</si>
  <si>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</si>
  <si>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</si>
  <si>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</si>
  <si>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</si>
  <si>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</si>
  <si>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</si>
  <si>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</si>
  <si>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</si>
  <si>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</si>
  <si>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</si>
  <si>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</si>
  <si>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</si>
  <si>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</si>
  <si>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</si>
  <si>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</si>
  <si>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</si>
  <si>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</si>
  <si>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</si>
  <si>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</si>
  <si>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</si>
  <si>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</si>
  <si>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</si>
  <si>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</si>
  <si>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</si>
  <si>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</si>
  <si>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</si>
  <si>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</si>
  <si>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</si>
  <si>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</si>
  <si>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</si>
  <si>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</si>
  <si>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</si>
  <si>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</si>
  <si>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</si>
  <si>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</si>
  <si>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</si>
  <si>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</si>
  <si>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</si>
  <si>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</si>
  <si>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</si>
  <si>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</si>
  <si>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</si>
  <si>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</si>
  <si>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</si>
  <si>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</si>
  <si>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</si>
  <si>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</si>
  <si>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</si>
  <si>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</si>
  <si>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</si>
  <si>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</si>
  <si>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</si>
  <si>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</si>
  <si>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</si>
  <si>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</si>
  <si>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</si>
  <si>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</si>
  <si>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</si>
  <si>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</si>
  <si>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</si>
  <si>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</si>
  <si>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</si>
  <si>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</si>
  <si>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</si>
  <si>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</si>
  <si>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</si>
  <si>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</si>
  <si>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</si>
  <si>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</si>
  <si>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</si>
  <si>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</si>
  <si>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</si>
  <si>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</si>
  <si>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</si>
  <si>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</si>
  <si>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</si>
  <si>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</si>
  <si>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</si>
  <si>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</si>
  <si>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</si>
  <si>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</si>
  <si>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</si>
  <si>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</si>
  <si>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</si>
  <si>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</si>
  <si>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</si>
  <si>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</si>
  <si>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</si>
  <si>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</si>
  <si>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</si>
  <si>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</si>
  <si>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</si>
  <si>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</si>
  <si>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</si>
  <si>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</si>
  <si>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</si>
  <si>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</si>
  <si>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</si>
  <si>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</si>
  <si>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</si>
  <si>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</si>
  <si>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</si>
  <si>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</si>
  <si>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</si>
  <si>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</si>
  <si>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</si>
  <si>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</si>
  <si>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</si>
  <si>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</si>
  <si>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</si>
  <si>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</si>
  <si>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</si>
  <si>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</si>
  <si>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</si>
  <si>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</si>
  <si>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</si>
  <si>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</si>
  <si>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</si>
  <si>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</si>
  <si>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</si>
  <si>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</si>
  <si>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</si>
  <si>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</si>
  <si>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</si>
  <si>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</si>
  <si>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</si>
  <si>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</si>
  <si>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</si>
  <si>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</si>
  <si>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</si>
  <si>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</si>
  <si>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</si>
  <si>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</si>
  <si>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</si>
  <si>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</si>
  <si>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</si>
  <si>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</si>
  <si>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</si>
  <si>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</si>
  <si>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</si>
  <si>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</si>
  <si>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</si>
  <si>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</si>
  <si>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</si>
  <si>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</si>
  <si>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</si>
  <si>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</si>
  <si>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</si>
  <si>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</si>
  <si>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</si>
  <si>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</si>
  <si>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</si>
  <si>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</si>
  <si>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</si>
  <si>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</si>
  <si>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</si>
  <si>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</si>
  <si>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</si>
  <si>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</si>
  <si>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</si>
  <si>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</si>
  <si>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</si>
  <si>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</si>
  <si>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</si>
  <si>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</si>
  <si>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</si>
  <si>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</si>
  <si>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</si>
  <si>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</si>
  <si>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</si>
  <si>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</si>
  <si>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</si>
  <si>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</si>
  <si>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</si>
  <si>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</si>
  <si>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</si>
  <si>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</si>
  <si>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</si>
  <si>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</si>
  <si>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</si>
  <si>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</si>
  <si>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</si>
  <si>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</si>
  <si>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</si>
  <si>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</si>
  <si>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</si>
  <si>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</si>
  <si>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</si>
  <si>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</si>
  <si>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</si>
  <si>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</si>
  <si>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</si>
  <si>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</si>
  <si>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</si>
  <si>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</si>
  <si>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</si>
  <si>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</si>
  <si>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</si>
  <si>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</si>
  <si>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</si>
  <si>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</si>
  <si>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</si>
  <si>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</si>
  <si>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</si>
  <si>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</si>
  <si>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</si>
  <si>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</si>
  <si>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</si>
  <si>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</si>
  <si>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</si>
  <si>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</si>
  <si>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</si>
  <si>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</si>
  <si>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</si>
  <si>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</si>
  <si>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</si>
  <si>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</si>
  <si>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</si>
  <si>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</si>
  <si>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</si>
  <si>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</si>
  <si>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</si>
  <si>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</si>
  <si>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</si>
  <si>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</si>
  <si>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</si>
  <si>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</si>
  <si>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</si>
  <si>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</si>
  <si>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</si>
  <si>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</si>
  <si>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</si>
  <si>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</si>
  <si>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</si>
  <si>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</si>
  <si>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</si>
  <si>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</si>
  <si>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</si>
  <si>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</si>
  <si>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</si>
  <si>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</si>
  <si>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</si>
  <si>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</si>
  <si>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</si>
  <si>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</si>
  <si>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</si>
  <si>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</si>
  <si>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</si>
  <si>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</si>
  <si>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</si>
  <si>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</si>
  <si>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</si>
  <si>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</si>
  <si>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</si>
  <si>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</si>
  <si>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</si>
  <si>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</si>
  <si>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</si>
  <si>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</si>
  <si>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</si>
  <si>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</si>
  <si>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</si>
  <si>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</si>
  <si>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</si>
  <si>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</si>
  <si>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</si>
  <si>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</si>
  <si>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</si>
  <si>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</si>
  <si>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</si>
  <si>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</si>
  <si>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</si>
  <si>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</si>
  <si>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</si>
  <si>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</si>
  <si>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</si>
  <si>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</si>
  <si>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</si>
  <si>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</si>
  <si>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</si>
  <si>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</si>
  <si>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</si>
  <si>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</si>
  <si>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</si>
  <si>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</si>
  <si>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</si>
  <si>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</si>
  <si>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</si>
  <si>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</si>
  <si>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</si>
  <si>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</si>
  <si>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</si>
  <si>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</si>
  <si>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</si>
  <si>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</si>
  <si>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</si>
  <si>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</si>
  <si>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</si>
  <si>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</si>
  <si>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</si>
  <si>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</si>
  <si>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</si>
  <si>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</si>
  <si>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</si>
  <si>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</si>
  <si>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</si>
  <si>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</si>
  <si>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</si>
  <si>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</si>
  <si>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</si>
  <si>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</si>
  <si>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</si>
  <si>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</si>
  <si>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</si>
  <si>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</si>
  <si>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</si>
  <si>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</si>
  <si>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</si>
  <si>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</si>
  <si>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</si>
  <si>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</si>
  <si>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</si>
  <si>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</si>
  <si>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</si>
  <si>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</si>
  <si>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</si>
  <si>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</si>
  <si>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</si>
  <si>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</si>
  <si>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</si>
  <si>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</si>
  <si>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</si>
  <si>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</si>
  <si>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</si>
  <si>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</si>
  <si>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</si>
  <si>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</si>
  <si>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</si>
  <si>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</si>
  <si>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</si>
  <si>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</si>
  <si>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</si>
  <si>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</si>
  <si>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</si>
  <si>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</si>
  <si>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</si>
  <si>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</si>
  <si>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</si>
  <si>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</si>
  <si>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</si>
  <si>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</si>
  <si>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</si>
  <si>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</si>
  <si>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</si>
  <si>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</si>
  <si>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</si>
  <si>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</si>
  <si>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</si>
  <si>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</si>
  <si>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</si>
  <si>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</si>
  <si>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</si>
  <si>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</si>
  <si>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</si>
  <si>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</si>
  <si>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</si>
  <si>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</si>
  <si>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</si>
  <si>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</si>
  <si>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</si>
  <si>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</si>
  <si>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</si>
  <si>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</si>
  <si>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</si>
  <si>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</si>
  <si>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</si>
  <si>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</si>
  <si>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</si>
  <si>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</si>
  <si>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</si>
  <si>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</si>
  <si>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</si>
  <si>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</si>
  <si>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</si>
  <si>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</si>
  <si>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</si>
  <si>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</si>
  <si>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</si>
  <si>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</si>
  <si>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</si>
  <si>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</si>
  <si>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</si>
  <si>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</si>
  <si>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</si>
  <si>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</si>
  <si>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</si>
  <si>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</si>
  <si>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</si>
  <si>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</si>
  <si>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</si>
  <si>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</si>
  <si>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</si>
  <si>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</si>
  <si>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</si>
  <si>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</si>
  <si>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</si>
  <si>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</si>
  <si>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</si>
  <si>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</si>
  <si>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</si>
  <si>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</si>
  <si>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</si>
  <si>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</si>
  <si>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</si>
  <si>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</si>
  <si>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</si>
  <si>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</si>
  <si>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</si>
  <si>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</si>
  <si>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</si>
  <si>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</si>
  <si>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</si>
  <si>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</si>
  <si>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</si>
  <si>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</si>
  <si>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</si>
  <si>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</si>
  <si>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</si>
  <si>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</si>
  <si>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</si>
  <si>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</si>
  <si>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</si>
  <si>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</si>
  <si>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</si>
  <si>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</si>
  <si>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</si>
  <si>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</si>
  <si>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</si>
  <si>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</si>
  <si>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</si>
  <si>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</si>
  <si>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</si>
  <si>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</si>
  <si>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</si>
  <si>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</si>
  <si>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</si>
  <si>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</si>
  <si>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</si>
  <si>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</si>
  <si>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</si>
  <si>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</si>
  <si>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</si>
  <si>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</si>
  <si>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</si>
  <si>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</si>
  <si>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</si>
  <si>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</si>
  <si>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</si>
  <si>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</si>
  <si>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</si>
  <si>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</si>
  <si>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</si>
  <si>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</si>
  <si>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</si>
  <si>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</si>
  <si>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</si>
  <si>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</si>
  <si>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</si>
  <si>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</si>
  <si>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</si>
  <si>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</si>
  <si>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</si>
  <si>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</si>
  <si>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</si>
  <si>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</si>
  <si>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</si>
  <si>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</si>
  <si>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</si>
  <si>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</si>
  <si>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</si>
  <si>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</si>
  <si>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</si>
  <si>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</si>
  <si>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</si>
  <si>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</si>
  <si>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</si>
  <si>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</si>
  <si>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</si>
  <si>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</si>
  <si>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</si>
  <si>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</si>
  <si>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</si>
  <si>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</si>
  <si>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</si>
  <si>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</si>
  <si>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</si>
  <si>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</si>
  <si>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</si>
  <si>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</si>
  <si>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</si>
  <si>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</si>
  <si>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</si>
  <si>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</si>
  <si>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</si>
  <si>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</si>
  <si>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</si>
  <si>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</si>
  <si>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</si>
  <si>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</si>
  <si>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</si>
  <si>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</si>
  <si>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</si>
  <si>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</si>
  <si>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</si>
  <si>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</si>
  <si>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</si>
  <si>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</si>
  <si>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</si>
  <si>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</si>
  <si>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</si>
  <si>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</si>
  <si>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</si>
  <si>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</si>
  <si>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</si>
  <si>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</si>
  <si>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</si>
  <si>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</si>
  <si>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</si>
  <si>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</si>
  <si>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</si>
  <si>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</si>
  <si>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</si>
  <si>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</si>
  <si>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</si>
  <si>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</si>
  <si>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</si>
  <si>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</si>
  <si>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</si>
  <si>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</si>
  <si>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</si>
  <si>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</si>
  <si>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</si>
  <si>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</si>
  <si>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</si>
  <si>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</si>
  <si>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</si>
  <si>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</si>
  <si>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</si>
  <si>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</si>
  <si>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</si>
  <si>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</si>
  <si>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</si>
  <si>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</si>
  <si>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</si>
  <si>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</si>
  <si>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</si>
  <si>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</si>
  <si>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</si>
  <si>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</si>
  <si>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</si>
  <si>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</si>
  <si>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</si>
  <si>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</si>
  <si>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</si>
  <si>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</si>
  <si>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</si>
  <si>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</si>
  <si>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</si>
  <si>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</si>
  <si>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</si>
  <si>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</si>
  <si>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</si>
  <si>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</si>
  <si>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</si>
  <si>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</si>
  <si>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</si>
  <si>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</si>
  <si>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</si>
  <si>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</si>
  <si>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</si>
  <si>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</si>
  <si>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</si>
  <si>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</si>
  <si>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</si>
  <si>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</si>
  <si>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</si>
  <si>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</si>
  <si>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</si>
  <si>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</si>
  <si>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</si>
  <si>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</si>
  <si>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</si>
  <si>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</si>
  <si>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</si>
  <si>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</si>
  <si>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</si>
  <si>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</si>
  <si>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</si>
  <si>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</si>
  <si>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</si>
  <si>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</si>
  <si>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</si>
  <si>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</si>
  <si>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</si>
  <si>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</si>
  <si>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</si>
  <si>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</si>
  <si>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</si>
  <si>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</si>
  <si>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</si>
  <si>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</si>
  <si>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</si>
  <si>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</si>
  <si>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</si>
  <si>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</si>
  <si>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</si>
  <si>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</si>
  <si>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</si>
  <si>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</si>
  <si>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</si>
  <si>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</si>
  <si>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</si>
  <si>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</si>
  <si>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</si>
  <si>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</si>
  <si>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</si>
  <si>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</si>
  <si>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</si>
  <si>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</si>
  <si>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</si>
  <si>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</si>
  <si>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</si>
  <si>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</si>
  <si>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</si>
  <si>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</si>
  <si>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</si>
  <si>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</si>
  <si>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</si>
  <si>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</si>
  <si>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</si>
  <si>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</si>
  <si>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</si>
  <si>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</si>
  <si>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</si>
  <si>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</si>
  <si>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</si>
  <si>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</si>
  <si>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</si>
  <si>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</si>
  <si>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</si>
  <si>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</si>
  <si>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</si>
  <si>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</si>
  <si>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</si>
  <si>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</si>
  <si>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</si>
  <si>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</si>
  <si>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</si>
  <si>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</si>
  <si>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</si>
  <si>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</si>
  <si>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</si>
  <si>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</si>
  <si>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</si>
  <si>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</si>
  <si>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</si>
  <si>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</si>
  <si>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</si>
  <si>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</si>
  <si>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</si>
  <si>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</si>
  <si>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</si>
  <si>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</si>
  <si>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</si>
  <si>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</si>
  <si>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</si>
  <si>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</si>
  <si>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</si>
  <si>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</si>
  <si>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</si>
  <si>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</si>
  <si>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</si>
  <si>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</si>
  <si>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</si>
  <si>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</si>
  <si>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</si>
  <si>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</si>
  <si>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</si>
  <si>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</si>
  <si>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</si>
  <si>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</si>
  <si>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</si>
  <si>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</si>
  <si>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</si>
  <si>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</si>
  <si>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</si>
  <si>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</si>
  <si>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</si>
  <si>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</si>
  <si>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</si>
  <si>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</si>
  <si>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</si>
  <si>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</si>
  <si>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</si>
  <si>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</si>
  <si>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</si>
  <si>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</si>
  <si>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</si>
  <si>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</si>
  <si>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</si>
  <si>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</si>
  <si>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</si>
  <si>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</si>
  <si>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</si>
  <si>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</si>
  <si>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</si>
  <si>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</si>
  <si>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</si>
  <si>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</si>
  <si>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</si>
  <si>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</si>
  <si>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</si>
  <si>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</si>
  <si>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</si>
  <si>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</si>
  <si>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</si>
  <si>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</si>
  <si>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</si>
  <si>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</si>
  <si>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</si>
  <si>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</si>
  <si>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</si>
  <si>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</si>
  <si>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</si>
  <si>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</si>
  <si>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</si>
  <si>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</si>
  <si>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</si>
  <si>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</si>
  <si>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</si>
  <si>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</si>
  <si>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</si>
  <si>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</si>
  <si>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</si>
  <si>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</si>
  <si>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</si>
  <si>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</si>
  <si>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</si>
  <si>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</si>
  <si>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</si>
  <si>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</si>
  <si>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</si>
  <si>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</si>
  <si>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</si>
  <si>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</si>
  <si>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</si>
  <si>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</si>
  <si>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</si>
  <si>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</si>
  <si>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</si>
  <si>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</si>
  <si>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</si>
  <si>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</si>
  <si>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</si>
  <si>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</si>
  <si>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</si>
  <si>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</si>
  <si>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</si>
  <si>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</si>
  <si>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</si>
  <si>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</si>
  <si>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</si>
  <si>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</si>
  <si>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</si>
  <si>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</si>
  <si>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</si>
  <si>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</si>
  <si>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</si>
  <si>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</si>
  <si>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</si>
  <si>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</si>
  <si>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</si>
  <si>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</si>
  <si>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</si>
  <si>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</si>
  <si>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</si>
  <si>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</si>
  <si>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</si>
  <si>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</si>
  <si>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</si>
  <si>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</si>
  <si>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</si>
  <si>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</si>
  <si>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</si>
  <si>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</si>
  <si>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</si>
  <si>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</si>
  <si>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</si>
  <si>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</si>
  <si>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</si>
  <si>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</si>
  <si>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</si>
  <si>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</si>
  <si>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</si>
  <si>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</si>
  <si>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</si>
  <si>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</si>
  <si>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</si>
  <si>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</si>
  <si>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</si>
  <si>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</si>
  <si>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</si>
  <si>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</si>
  <si>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</si>
  <si>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</si>
  <si>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</si>
  <si>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</si>
  <si>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</si>
  <si>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</si>
  <si>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</si>
  <si>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</si>
  <si>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</si>
  <si>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</si>
  <si>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</si>
  <si>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</si>
  <si>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</si>
  <si>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</si>
  <si>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</si>
  <si>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</si>
  <si>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</si>
  <si>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</si>
  <si>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</si>
  <si>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</si>
  <si>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</si>
  <si>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</si>
  <si>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</si>
  <si>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</si>
  <si>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</si>
  <si>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</si>
  <si>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</si>
  <si>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</si>
  <si>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</si>
  <si>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</si>
  <si>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</si>
  <si>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</si>
  <si>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</si>
  <si>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</si>
  <si>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</si>
  <si>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</si>
  <si>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</si>
  <si>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</si>
  <si>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</si>
  <si>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</si>
  <si>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</si>
  <si>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</si>
  <si>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</si>
  <si>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</si>
  <si>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</si>
  <si>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</si>
  <si>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</si>
  <si>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</si>
  <si>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</si>
  <si>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</si>
  <si>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</si>
  <si>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</si>
  <si>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</si>
  <si>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</si>
  <si>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</si>
  <si>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</si>
  <si>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</si>
  <si>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</si>
  <si>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</si>
  <si>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</si>
  <si>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</si>
  <si>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</si>
  <si>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</si>
  <si>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</si>
  <si>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</si>
  <si>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</si>
  <si>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</si>
  <si>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</si>
  <si>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</si>
  <si>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</si>
  <si>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</si>
  <si>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</si>
  <si>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</si>
  <si>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</si>
  <si>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</si>
  <si>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</si>
  <si>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</si>
  <si>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</si>
  <si>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</si>
  <si>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</si>
  <si>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</si>
  <si>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</si>
  <si>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</si>
  <si>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</si>
  <si>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</si>
  <si>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</si>
  <si>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</si>
  <si>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</si>
  <si>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</si>
  <si>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</si>
  <si>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</si>
  <si>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</si>
  <si>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</si>
  <si>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</si>
  <si>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</si>
  <si>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</si>
  <si>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</si>
  <si>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</si>
  <si>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</si>
  <si>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</si>
  <si>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</si>
  <si>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</si>
  <si>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</si>
  <si>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</si>
  <si>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</si>
  <si>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</si>
  <si>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</si>
  <si>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</si>
  <si>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</si>
  <si>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</si>
  <si>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</si>
  <si>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</si>
  <si>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</si>
  <si>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</si>
  <si>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</si>
  <si>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</si>
  <si>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</si>
  <si>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</si>
  <si>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</si>
  <si>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</si>
  <si>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</si>
  <si>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</si>
  <si>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</si>
  <si>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</si>
  <si>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</si>
  <si>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</si>
  <si>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</si>
  <si>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</si>
  <si>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</si>
  <si>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</si>
  <si>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</si>
  <si>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</si>
  <si>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</si>
  <si>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</si>
  <si>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</si>
  <si>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</si>
  <si>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</si>
  <si>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</si>
  <si>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</si>
  <si>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</si>
  <si>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</si>
  <si>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</si>
  <si>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</si>
  <si>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</si>
  <si>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</si>
  <si>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</si>
  <si>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</si>
  <si>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</si>
  <si>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</si>
  <si>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</si>
  <si>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</si>
  <si>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</si>
  <si>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</si>
  <si>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</si>
  <si>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</si>
  <si>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</si>
  <si>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</si>
  <si>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</si>
  <si>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</si>
  <si>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</si>
  <si>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</si>
  <si>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</si>
  <si>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</si>
  <si>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</si>
  <si>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</si>
  <si>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</si>
  <si>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</si>
  <si>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</si>
  <si>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</si>
  <si>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</si>
  <si>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</si>
  <si>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</si>
  <si>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</si>
  <si>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</si>
  <si>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</si>
  <si>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</si>
  <si>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</si>
  <si>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</si>
  <si>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</si>
  <si>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</si>
  <si>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</si>
  <si>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</si>
  <si>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</si>
  <si>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</si>
  <si>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</si>
  <si>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</si>
  <si>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</si>
  <si>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</si>
  <si>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</si>
  <si>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</si>
  <si>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</si>
  <si>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</si>
  <si>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</si>
  <si>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</si>
  <si>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</si>
  <si>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</si>
  <si>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</si>
  <si>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</si>
  <si>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</si>
  <si>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</si>
  <si>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</si>
  <si>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</si>
  <si>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</si>
  <si>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</si>
  <si>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</si>
  <si>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</si>
  <si>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</si>
  <si>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</si>
  <si>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</si>
  <si>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</si>
  <si>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</si>
  <si>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</si>
  <si>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</si>
  <si>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</si>
  <si>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</si>
  <si>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</si>
  <si>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</si>
  <si>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</si>
  <si>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</si>
  <si>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</si>
  <si>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</si>
  <si>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</si>
  <si>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</si>
  <si>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</si>
  <si>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</si>
  <si>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</si>
  <si>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</si>
  <si>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</si>
  <si>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</si>
  <si>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</si>
  <si>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</si>
  <si>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</si>
  <si>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</si>
  <si>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</si>
  <si>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</si>
  <si>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</si>
  <si>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</si>
  <si>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</si>
  <si>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</si>
  <si>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</si>
  <si>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</si>
  <si>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</si>
  <si>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</si>
  <si>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</si>
  <si>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</si>
  <si>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</si>
  <si>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</si>
  <si>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</si>
  <si>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</si>
  <si>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</si>
  <si>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</si>
  <si>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</si>
  <si>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</si>
  <si>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</si>
  <si>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</si>
  <si>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</si>
  <si>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</si>
  <si>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</si>
  <si>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</si>
  <si>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</si>
  <si>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</si>
  <si>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</si>
  <si>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</si>
  <si>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</si>
  <si>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</si>
  <si>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</si>
  <si>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</si>
  <si>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</si>
  <si>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</si>
  <si>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</si>
  <si>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</si>
  <si>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</si>
  <si>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</si>
  <si>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</si>
  <si>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</si>
  <si>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</si>
  <si>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</si>
  <si>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</si>
  <si>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</si>
  <si>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</si>
  <si>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</si>
  <si>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</si>
  <si>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</si>
  <si>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</si>
  <si>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</si>
  <si>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</si>
  <si>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</si>
  <si>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</si>
  <si>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</si>
  <si>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</si>
  <si>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</si>
  <si>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</si>
  <si>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</si>
  <si>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</si>
  <si>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</si>
  <si>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</si>
  <si>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</si>
  <si>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</si>
  <si>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</si>
  <si>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</si>
  <si>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</si>
  <si>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</si>
  <si>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</si>
  <si>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</si>
  <si>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</si>
  <si>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</si>
  <si>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</si>
  <si>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</si>
  <si>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</si>
  <si>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</si>
  <si>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</si>
  <si>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</si>
  <si>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</si>
  <si>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</si>
  <si>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</si>
  <si>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</si>
  <si>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</si>
  <si>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</si>
  <si>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</si>
  <si>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</si>
  <si>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</si>
  <si>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</si>
  <si>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</si>
  <si>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</si>
  <si>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</si>
  <si>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</si>
  <si>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</si>
  <si>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</si>
  <si>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</si>
  <si>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</si>
  <si>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</si>
  <si>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</si>
  <si>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</si>
  <si>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</si>
  <si>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</si>
  <si>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</si>
  <si>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</si>
  <si>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</si>
  <si>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</si>
  <si>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</si>
  <si>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</si>
  <si>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</si>
  <si>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</si>
  <si>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</si>
  <si>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</si>
  <si>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</si>
  <si>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</si>
  <si>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</si>
  <si>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</si>
  <si>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</si>
  <si>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</si>
  <si>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</si>
  <si>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</si>
  <si>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</si>
  <si>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</si>
  <si>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</si>
  <si>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</si>
  <si>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</si>
  <si>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</si>
  <si>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</si>
  <si>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</si>
  <si>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</si>
  <si>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</si>
  <si>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</si>
  <si>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</si>
  <si>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</si>
  <si>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</si>
  <si>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</si>
  <si>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</si>
  <si>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</si>
  <si>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</si>
  <si>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</si>
  <si>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</si>
  <si>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</si>
  <si>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</si>
  <si>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</si>
  <si>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</si>
  <si>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</si>
  <si>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</si>
  <si>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</si>
  <si>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</si>
  <si>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</si>
  <si>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</si>
  <si>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</si>
  <si>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</si>
  <si>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</si>
  <si>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</si>
  <si>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</si>
  <si>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</si>
  <si>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</si>
  <si>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</si>
  <si>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</si>
  <si>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</si>
  <si>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</si>
  <si>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</si>
  <si>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</si>
  <si>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</si>
  <si>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</si>
  <si>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</si>
  <si>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</si>
  <si>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</si>
  <si>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</si>
  <si>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</si>
  <si>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</si>
  <si>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</si>
  <si>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</si>
  <si>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</si>
  <si>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</si>
  <si>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</si>
  <si>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</si>
  <si>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</si>
  <si>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</si>
  <si>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</si>
  <si>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</si>
  <si>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</si>
  <si>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</si>
  <si>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</si>
  <si>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</si>
  <si>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</si>
  <si>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</si>
  <si>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</si>
  <si>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</si>
  <si>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</si>
  <si>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</si>
  <si>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</si>
  <si>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</si>
  <si>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</si>
  <si>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</si>
  <si>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</si>
  <si>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</si>
  <si>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</si>
  <si>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</si>
  <si>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</si>
  <si>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</si>
  <si>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</si>
  <si>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</si>
  <si>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</si>
  <si>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</si>
  <si>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</si>
  <si>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</si>
  <si>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</si>
  <si>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</si>
  <si>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</si>
  <si>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</si>
  <si>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</si>
  <si>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</si>
  <si>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</si>
  <si>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</si>
  <si>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</si>
  <si>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</si>
  <si>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</si>
  <si>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</si>
  <si>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</si>
  <si>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</si>
  <si>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</si>
  <si>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</si>
  <si>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</si>
  <si>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</si>
  <si>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</si>
  <si>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</si>
  <si>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</si>
  <si>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</si>
  <si>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</si>
  <si>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</si>
  <si>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</si>
  <si>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</si>
  <si>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</si>
  <si>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</si>
  <si>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</si>
  <si>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</si>
  <si>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</si>
  <si>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</si>
  <si>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</si>
  <si>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</si>
  <si>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</si>
  <si>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</si>
  <si>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</si>
  <si>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</si>
  <si>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</si>
  <si>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</si>
  <si>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</si>
  <si>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</si>
  <si>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</si>
  <si>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</si>
  <si>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</si>
  <si>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</si>
  <si>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</si>
  <si>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</si>
  <si>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</si>
  <si>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</si>
  <si>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</si>
  <si>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</si>
  <si>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</si>
  <si>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</si>
  <si>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</si>
  <si>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</si>
  <si>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</si>
  <si>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</si>
  <si>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</si>
  <si>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</si>
  <si>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</si>
  <si>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</si>
  <si>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</si>
  <si>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</si>
  <si>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</si>
  <si>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</si>
  <si>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</si>
  <si>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</si>
  <si>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</si>
  <si>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</si>
  <si>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</si>
  <si>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</si>
  <si>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</si>
  <si>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</si>
  <si>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</si>
  <si>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</si>
  <si>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</si>
  <si>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</si>
  <si>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</si>
  <si>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</si>
  <si>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</si>
  <si>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</si>
  <si>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</si>
  <si>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</si>
  <si>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</si>
  <si>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</si>
  <si>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</si>
  <si>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</si>
  <si>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</si>
  <si>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</si>
  <si>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</si>
  <si>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</si>
  <si>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</si>
  <si>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</si>
  <si>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</si>
  <si>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</si>
  <si>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</si>
  <si>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</si>
  <si>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</si>
  <si>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</si>
  <si>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</si>
  <si>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</si>
  <si>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</si>
  <si>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</si>
  <si>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</si>
  <si>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</si>
  <si>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</si>
  <si>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</si>
  <si>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</si>
  <si>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</si>
  <si>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</si>
  <si>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</si>
  <si>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</si>
  <si>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</si>
  <si>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</si>
  <si>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</si>
  <si>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</si>
  <si>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</si>
  <si>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</si>
  <si>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</si>
  <si>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</si>
  <si>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</si>
  <si>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</si>
  <si>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</si>
  <si>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</si>
  <si>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</si>
  <si>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</si>
  <si>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</si>
  <si>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</si>
  <si>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</si>
  <si>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</si>
  <si>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</si>
  <si>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</si>
  <si>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</si>
  <si>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</si>
  <si>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</si>
  <si>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</si>
  <si>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</si>
  <si>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</si>
  <si>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</si>
  <si>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</si>
  <si>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</si>
  <si>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</si>
  <si>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</si>
  <si>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</si>
  <si>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</si>
  <si>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</si>
  <si>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</si>
  <si>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</si>
  <si>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</si>
  <si>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</si>
  <si>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</si>
  <si>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</si>
  <si>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</si>
  <si>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</si>
  <si>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</si>
  <si>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</si>
  <si>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</si>
  <si>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</si>
  <si>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</si>
  <si>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</si>
  <si>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</si>
  <si>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</si>
  <si>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</si>
  <si>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</si>
  <si>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</si>
  <si>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</si>
  <si>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</si>
  <si>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</si>
  <si>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</si>
  <si>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</si>
  <si>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</si>
  <si>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</si>
  <si>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</si>
  <si>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</si>
  <si>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</si>
  <si>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</si>
  <si>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</si>
  <si>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</si>
  <si>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</si>
  <si>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</si>
  <si>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</si>
  <si>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</si>
  <si>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</si>
  <si>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</si>
  <si>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</si>
  <si>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</si>
  <si>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</si>
  <si>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</si>
  <si>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</si>
  <si>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</si>
  <si>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</si>
  <si>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</si>
  <si>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</si>
  <si>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</si>
  <si>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</si>
  <si>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</si>
  <si>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</si>
  <si>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</si>
  <si>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</si>
  <si>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</si>
  <si>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</si>
  <si>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</si>
  <si>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</si>
  <si>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</si>
  <si>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</si>
  <si>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</si>
  <si>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</si>
  <si>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</si>
  <si>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</si>
  <si>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</si>
  <si>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</si>
  <si>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</si>
  <si>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</si>
  <si>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</si>
  <si>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</si>
  <si>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</si>
  <si>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</si>
  <si>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</si>
  <si>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</si>
  <si>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</si>
  <si>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</si>
  <si>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</si>
  <si>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</si>
  <si>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</si>
  <si>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</si>
  <si>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</si>
  <si>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</si>
  <si>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</si>
  <si>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</si>
  <si>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</si>
  <si>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</si>
  <si>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</si>
  <si>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</si>
  <si>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</si>
  <si>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</si>
  <si>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</si>
  <si>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</si>
  <si>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</si>
  <si>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</si>
  <si>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</si>
  <si>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</si>
  <si>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</si>
  <si>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</si>
  <si>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</si>
  <si>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</si>
  <si>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</si>
  <si>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</si>
  <si>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</si>
  <si>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</si>
  <si>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</si>
  <si>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</si>
  <si>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</si>
  <si>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</si>
  <si>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</si>
  <si>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</si>
  <si>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</si>
  <si>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</si>
  <si>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</si>
  <si>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</si>
  <si>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</si>
  <si>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</si>
  <si>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</si>
  <si>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</si>
  <si>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</si>
  <si>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</si>
  <si>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</si>
  <si>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</si>
  <si>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</si>
  <si>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</si>
  <si>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</si>
  <si>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</si>
  <si>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</si>
  <si>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</si>
  <si>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</si>
  <si>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</si>
  <si>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</si>
  <si>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</si>
  <si>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</si>
  <si>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</si>
  <si>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</si>
  <si>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</si>
  <si>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</si>
  <si>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</si>
  <si>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</si>
  <si>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</si>
  <si>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</si>
  <si>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</si>
  <si>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</si>
  <si>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</si>
  <si>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</si>
  <si>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</si>
  <si>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</si>
  <si>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</si>
  <si>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</si>
  <si>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</si>
  <si>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</si>
  <si>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</si>
  <si>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</si>
  <si>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</si>
  <si>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</si>
  <si>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</si>
  <si>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</si>
  <si>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</si>
  <si>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</si>
  <si>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</si>
  <si>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</si>
  <si>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</si>
  <si>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</si>
  <si>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</si>
  <si>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</si>
  <si>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</si>
  <si>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</si>
  <si>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</si>
  <si>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</si>
  <si>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</si>
  <si>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</si>
  <si>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</si>
  <si>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</si>
  <si>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</si>
  <si>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</si>
  <si>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</si>
  <si>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</si>
  <si>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</si>
  <si>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</si>
  <si>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</si>
  <si>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</si>
  <si>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</si>
  <si>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</si>
  <si>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</si>
  <si>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</si>
  <si>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</si>
  <si>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</si>
  <si>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</si>
  <si>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</si>
  <si>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</si>
  <si>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</si>
  <si>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</si>
  <si>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</si>
  <si>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</si>
  <si>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</si>
  <si>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</si>
  <si>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</si>
  <si>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</si>
  <si>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</si>
  <si>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</si>
  <si>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</si>
  <si>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</si>
  <si>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</si>
  <si>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</si>
  <si>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</si>
  <si>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</si>
  <si>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</si>
  <si>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</si>
  <si>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</si>
  <si>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</si>
  <si>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</si>
  <si>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</si>
  <si>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</si>
  <si>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</si>
  <si>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</si>
  <si>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</si>
  <si>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</si>
  <si>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</si>
  <si>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</si>
  <si>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</si>
  <si>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</si>
  <si>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</si>
  <si>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</si>
  <si>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</si>
  <si>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</si>
  <si>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</si>
  <si>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</si>
  <si>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</si>
  <si>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</si>
  <si>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</si>
  <si>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</si>
  <si>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</si>
  <si>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</si>
  <si>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</si>
  <si>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</si>
  <si>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</si>
  <si>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</si>
  <si>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</si>
  <si>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</si>
  <si>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</si>
  <si>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</si>
  <si>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</si>
  <si>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</si>
  <si>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</si>
  <si>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</si>
  <si>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</si>
  <si>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</si>
  <si>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</si>
  <si>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</si>
  <si>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</si>
  <si>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</si>
  <si>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</si>
  <si>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</si>
  <si>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</si>
  <si>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</si>
  <si>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</si>
  <si>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</si>
  <si>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</si>
  <si>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</si>
  <si>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</si>
  <si>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</si>
  <si>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</si>
  <si>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</si>
  <si>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</si>
  <si>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</si>
  <si>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</si>
  <si>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</si>
  <si>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</si>
  <si>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</si>
  <si>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</si>
  <si>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</si>
  <si>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</si>
  <si>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</si>
  <si>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</si>
  <si>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</si>
  <si>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</si>
  <si>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</si>
  <si>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</si>
  <si>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</si>
  <si>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</si>
  <si>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</si>
  <si>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</si>
  <si>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</si>
  <si>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</si>
  <si>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</si>
  <si>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</si>
  <si>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</si>
  <si>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</si>
  <si>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</si>
  <si>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</si>
  <si>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</si>
  <si>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</si>
  <si>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</si>
  <si>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</si>
  <si>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</si>
  <si>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</si>
  <si>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</si>
  <si>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</si>
  <si>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</si>
  <si>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</si>
  <si>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</si>
  <si>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</si>
  <si>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</si>
  <si>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</si>
  <si>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</si>
  <si>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</si>
  <si>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</si>
  <si>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</si>
  <si>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</si>
  <si>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</si>
  <si>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</si>
  <si>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</si>
  <si>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</si>
  <si>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</si>
  <si>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</si>
  <si>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</si>
  <si>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</si>
  <si>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</si>
  <si>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</si>
  <si>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</si>
  <si>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</si>
  <si>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</si>
  <si>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</si>
  <si>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</si>
  <si>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</si>
  <si>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</si>
  <si>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</si>
  <si>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</si>
  <si>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</si>
  <si>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</si>
  <si>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</si>
  <si>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</si>
  <si>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</si>
  <si>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</si>
  <si>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</si>
  <si>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</si>
  <si>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</si>
  <si>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</si>
  <si>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</si>
  <si>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</si>
  <si>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</si>
  <si>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</si>
  <si>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</si>
  <si>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</si>
  <si>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</si>
  <si>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</si>
  <si>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</si>
  <si>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</si>
  <si>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</si>
  <si>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</si>
  <si>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</si>
  <si>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</si>
  <si>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</si>
  <si>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</si>
  <si>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</si>
  <si>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</si>
  <si>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</si>
  <si>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</si>
  <si>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</si>
  <si>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</si>
  <si>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</si>
  <si>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</si>
  <si>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</si>
  <si>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</si>
  <si>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</si>
  <si>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</si>
  <si>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</si>
  <si>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</si>
  <si>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</si>
  <si>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</si>
  <si>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</si>
  <si>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</si>
  <si>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</si>
  <si>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</si>
  <si>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</si>
  <si>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</si>
  <si>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</si>
  <si>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</si>
  <si>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</si>
  <si>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</si>
  <si>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</si>
  <si>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</si>
  <si>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</si>
  <si>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</si>
  <si>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</si>
  <si>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</si>
  <si>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</si>
  <si>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</si>
  <si>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</si>
  <si>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</si>
  <si>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</si>
  <si>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</si>
  <si>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</si>
  <si>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</si>
  <si>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</si>
  <si>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</si>
  <si>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</si>
  <si>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</si>
  <si>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</si>
  <si>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</si>
  <si>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</si>
  <si>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</si>
  <si>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</si>
  <si>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</si>
  <si>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</si>
  <si>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</si>
  <si>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</si>
  <si>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</si>
  <si>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</si>
  <si>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</si>
  <si>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</si>
  <si>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</si>
  <si>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</si>
  <si>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</si>
  <si>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</si>
  <si>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</si>
  <si>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</si>
  <si>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</si>
  <si>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</si>
  <si>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</si>
  <si>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</si>
  <si>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</si>
  <si>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</si>
  <si>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</si>
  <si>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</si>
  <si>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</si>
  <si>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</si>
  <si>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</si>
  <si>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</si>
  <si>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</si>
  <si>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</si>
  <si>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</si>
  <si>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</si>
  <si>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</si>
  <si>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</si>
  <si>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</si>
  <si>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</si>
  <si>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</si>
  <si>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</si>
  <si>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</si>
  <si>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</si>
  <si>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</si>
  <si>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</si>
  <si>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</si>
  <si>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</si>
  <si>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</si>
  <si>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</si>
  <si>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</si>
  <si>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</si>
  <si>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</si>
  <si>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</si>
  <si>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</si>
  <si>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</si>
  <si>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</si>
  <si>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</si>
  <si>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</si>
  <si>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</si>
  <si>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</si>
  <si>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</si>
  <si>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</si>
  <si>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</si>
  <si>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</si>
  <si>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</si>
  <si>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</si>
  <si>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</si>
  <si>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</si>
  <si>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</si>
  <si>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</si>
  <si>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</si>
  <si>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</si>
  <si>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</si>
  <si>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</si>
  <si>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</si>
  <si>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</si>
  <si>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</si>
  <si>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</si>
  <si>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</si>
  <si>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</si>
  <si>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</si>
  <si>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</si>
  <si>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</si>
  <si>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</si>
  <si>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</si>
  <si>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</si>
  <si>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</si>
  <si>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</si>
  <si>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</si>
  <si>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</si>
  <si>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</si>
  <si>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</si>
  <si>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</si>
  <si>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</si>
  <si>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</si>
  <si>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</si>
  <si>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</si>
  <si>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</si>
  <si>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</si>
  <si>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</si>
  <si>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</si>
  <si>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</si>
  <si>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</si>
  <si>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</si>
  <si>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</si>
  <si>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</si>
  <si>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</si>
  <si>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</si>
  <si>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</si>
  <si>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</si>
  <si>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</si>
  <si>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</si>
  <si>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</si>
  <si>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</si>
  <si>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</si>
  <si>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</si>
  <si>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</si>
  <si>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</si>
  <si>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</si>
  <si>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</si>
  <si>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</si>
  <si>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</si>
  <si>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</si>
  <si>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</si>
  <si>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</si>
  <si>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</si>
  <si>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</si>
  <si>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</si>
  <si>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</si>
  <si>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</si>
  <si>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</si>
  <si>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</si>
  <si>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</si>
  <si>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</si>
  <si>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</si>
  <si>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</si>
  <si>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</si>
  <si>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</si>
  <si>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</si>
  <si>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</si>
  <si>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</si>
  <si>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</si>
  <si>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</si>
  <si>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</si>
  <si>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</si>
  <si>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</si>
  <si>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</si>
  <si>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</si>
  <si>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</si>
  <si>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</si>
  <si>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</si>
  <si>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</si>
  <si>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</si>
  <si>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</si>
  <si>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</si>
  <si>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</si>
  <si>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</si>
  <si>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</si>
  <si>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</si>
  <si>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</si>
  <si>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</si>
  <si>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</si>
  <si>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</si>
  <si>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</si>
  <si>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</si>
  <si>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</si>
  <si>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</si>
  <si>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</si>
  <si>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</si>
  <si>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</si>
  <si>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</si>
  <si>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</si>
  <si>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</si>
  <si>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</si>
  <si>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</si>
  <si>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</si>
  <si>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</si>
  <si>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</si>
  <si>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</si>
  <si>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</si>
  <si>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</si>
  <si>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</si>
  <si>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</si>
  <si>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</si>
  <si>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</si>
  <si>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</si>
  <si>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</si>
  <si>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</si>
  <si>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</si>
  <si>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</si>
  <si>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</si>
  <si>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</si>
  <si>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</si>
  <si>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</si>
  <si>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</si>
  <si>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</si>
  <si>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</si>
  <si>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</si>
  <si>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</si>
  <si>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</si>
  <si>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</si>
  <si>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</si>
  <si>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</si>
  <si>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</si>
  <si>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</si>
  <si>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</si>
  <si>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</si>
  <si>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</si>
  <si>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</si>
  <si>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</si>
  <si>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</si>
  <si>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</si>
  <si>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</si>
  <si>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</si>
  <si>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</si>
  <si>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</si>
  <si>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</si>
  <si>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</si>
  <si>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</si>
  <si>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</si>
  <si>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</si>
  <si>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</si>
  <si>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</si>
  <si>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</si>
  <si>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</si>
  <si>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</si>
  <si>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</si>
  <si>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</si>
  <si>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</si>
  <si>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</si>
  <si>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</si>
  <si>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</si>
  <si>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</si>
  <si>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</si>
  <si>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</si>
  <si>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</si>
  <si>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</si>
  <si>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</si>
  <si>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</si>
  <si>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</si>
  <si>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</si>
  <si>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</si>
  <si>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</si>
  <si>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</si>
  <si>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</si>
  <si>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</si>
  <si>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</si>
  <si>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</si>
  <si>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</si>
  <si>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</si>
  <si>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</si>
  <si>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</si>
  <si>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</si>
  <si>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</si>
  <si>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</si>
  <si>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</si>
  <si>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</si>
  <si>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</si>
  <si>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</si>
  <si>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</si>
  <si>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</si>
  <si>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</si>
  <si>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</si>
  <si>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</si>
  <si>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</si>
  <si>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</si>
  <si>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</si>
  <si>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</si>
  <si>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</si>
  <si>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</si>
  <si>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</si>
  <si>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</si>
  <si>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</si>
  <si>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</si>
  <si>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</si>
  <si>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</si>
  <si>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</si>
  <si>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</si>
  <si>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</si>
  <si>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</si>
  <si>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</si>
  <si>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</si>
  <si>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</si>
  <si>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</si>
  <si>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</si>
  <si>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</si>
  <si>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</si>
  <si>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</si>
  <si>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</si>
  <si>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</si>
  <si>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</si>
  <si>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</si>
  <si>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</si>
  <si>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</si>
  <si>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</si>
  <si>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</si>
  <si>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</si>
  <si>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</si>
  <si>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</si>
  <si>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</si>
  <si>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</si>
  <si>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</si>
  <si>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</si>
  <si>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</si>
  <si>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</si>
  <si>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</si>
  <si>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</si>
  <si>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</si>
  <si>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</si>
  <si>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</si>
  <si>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</si>
  <si>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</si>
  <si>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</si>
  <si>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</si>
  <si>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</si>
  <si>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</si>
  <si>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</si>
  <si>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</si>
  <si>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</si>
  <si>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</si>
  <si>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</si>
  <si>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</si>
  <si>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</si>
  <si>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</si>
  <si>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</si>
  <si>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</si>
  <si>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</si>
  <si>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</si>
  <si>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</si>
  <si>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</si>
  <si>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</si>
  <si>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</si>
  <si>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</si>
  <si>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</si>
  <si>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</si>
  <si>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</si>
  <si>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</si>
  <si>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</si>
  <si>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</si>
  <si>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</si>
  <si>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</si>
  <si>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</si>
  <si>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</si>
  <si>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</si>
  <si>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</si>
  <si>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</si>
  <si>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</si>
  <si>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</si>
  <si>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</si>
  <si>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</si>
  <si>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</si>
  <si>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</si>
  <si>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</si>
  <si>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</si>
  <si>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</si>
  <si>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</si>
  <si>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</si>
  <si>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</si>
  <si>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</si>
  <si>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</si>
  <si>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</si>
  <si>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</si>
  <si>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</si>
  <si>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</si>
  <si>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</si>
  <si>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</si>
  <si>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</si>
  <si>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</si>
  <si>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</si>
  <si>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</si>
  <si>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</si>
  <si>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</si>
  <si>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</si>
  <si>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</si>
  <si>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</si>
  <si>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</si>
  <si>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</si>
  <si>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</si>
  <si>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</si>
  <si>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</si>
  <si>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</si>
  <si>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</si>
  <si>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</si>
  <si>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</si>
  <si>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</si>
  <si>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</si>
  <si>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</si>
  <si>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</si>
  <si>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</si>
  <si>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</si>
  <si>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</si>
  <si>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</si>
  <si>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</si>
  <si>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</si>
  <si>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</si>
  <si>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</si>
  <si>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</si>
  <si>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</si>
  <si>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</si>
  <si>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</si>
  <si>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</si>
  <si>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</si>
  <si>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</si>
  <si>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</si>
  <si>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</si>
  <si>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</si>
  <si>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</si>
  <si>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</si>
  <si>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</si>
  <si>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</si>
  <si>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</si>
  <si>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</si>
  <si>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</si>
  <si>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</si>
  <si>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</si>
  <si>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</si>
  <si>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</si>
  <si>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</si>
  <si>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</si>
  <si>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</si>
  <si>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</si>
  <si>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</si>
  <si>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</si>
  <si>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</si>
  <si>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</si>
  <si>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</si>
  <si>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</si>
  <si>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</si>
  <si>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</si>
  <si>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</si>
  <si>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</si>
  <si>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</si>
  <si>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</si>
  <si>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</si>
  <si>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</si>
  <si>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</si>
  <si>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</si>
  <si>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</si>
  <si>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</si>
  <si>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</si>
  <si>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</si>
  <si>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</si>
  <si>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</si>
  <si>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</si>
  <si>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</si>
  <si>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</si>
  <si>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</si>
  <si>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</si>
  <si>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</si>
  <si>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</si>
  <si>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</si>
  <si>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</si>
  <si>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</si>
  <si>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</si>
  <si>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</si>
  <si>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</si>
  <si>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</si>
  <si>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</si>
  <si>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</si>
  <si>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</si>
  <si>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</si>
  <si>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</si>
  <si>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</si>
  <si>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</si>
  <si>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</si>
  <si>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</si>
  <si>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</si>
  <si>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</si>
  <si>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</si>
  <si>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</si>
  <si>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</si>
  <si>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</si>
  <si>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</si>
  <si>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</si>
  <si>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</si>
  <si>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</si>
  <si>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</si>
  <si>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</si>
  <si>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</si>
  <si>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</si>
  <si>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</si>
  <si>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</si>
  <si>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</si>
  <si>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</si>
  <si>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</si>
  <si>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</si>
  <si>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</si>
  <si>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</si>
  <si>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</si>
  <si>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</si>
  <si>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</si>
  <si>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</si>
  <si>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</si>
  <si>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</si>
  <si>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</si>
  <si>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</si>
  <si>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</si>
  <si>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</si>
  <si>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</si>
  <si>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</si>
  <si>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</si>
  <si>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</si>
  <si>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</si>
  <si>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</si>
  <si>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</si>
  <si>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</si>
  <si>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</si>
  <si>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</si>
  <si>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</si>
  <si>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</si>
  <si>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</si>
  <si>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</si>
  <si>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</si>
  <si>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</si>
  <si>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</si>
  <si>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</si>
  <si>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</si>
  <si>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</si>
  <si>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</si>
  <si>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</si>
  <si>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</si>
  <si>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</si>
  <si>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</si>
  <si>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</si>
  <si>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</si>
  <si>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</si>
  <si>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</si>
  <si>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</si>
  <si>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</si>
  <si>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</si>
  <si>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</si>
  <si>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</si>
  <si>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</si>
  <si>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</si>
  <si>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</si>
  <si>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</si>
  <si>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</si>
  <si>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</si>
  <si>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</si>
  <si>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</si>
  <si>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</si>
  <si>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</si>
  <si>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</si>
  <si>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</si>
  <si>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</si>
  <si>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</si>
  <si>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</si>
  <si>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</si>
  <si>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</si>
  <si>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</si>
  <si>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</si>
  <si>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</si>
  <si>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</si>
  <si>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</si>
  <si>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</si>
  <si>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</si>
  <si>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</si>
  <si>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</si>
  <si>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</si>
  <si>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</si>
  <si>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</si>
  <si>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</si>
  <si>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</si>
  <si>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</si>
  <si>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</si>
  <si>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</si>
  <si>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</si>
  <si>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</si>
  <si>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</si>
  <si>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</si>
  <si>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</si>
  <si>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</si>
  <si>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</si>
  <si>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</si>
  <si>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</si>
  <si>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</si>
  <si>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</si>
  <si>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</si>
  <si>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</si>
  <si>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</si>
  <si>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</si>
  <si>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</si>
  <si>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</si>
  <si>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</si>
  <si>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</si>
  <si>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</si>
  <si>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</si>
  <si>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</si>
  <si>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</si>
  <si>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</si>
  <si>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</si>
  <si>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</si>
  <si>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</si>
  <si>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</si>
  <si>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</si>
  <si>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</si>
  <si>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</si>
  <si>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</si>
  <si>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</si>
  <si>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</si>
  <si>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</si>
  <si>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</si>
  <si>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</si>
  <si>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</si>
  <si>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</si>
  <si>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</si>
  <si>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</si>
  <si>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</si>
  <si>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</si>
  <si>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</si>
  <si>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</si>
  <si>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</si>
  <si>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</si>
  <si>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</si>
  <si>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</si>
  <si>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</si>
  <si>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</si>
  <si>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</si>
  <si>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</si>
  <si>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</si>
  <si>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</si>
  <si>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</si>
  <si>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</si>
  <si>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</si>
  <si>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</si>
  <si>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</si>
  <si>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</si>
  <si>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</si>
  <si>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</si>
  <si>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</si>
  <si>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</si>
  <si>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</si>
  <si>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</si>
  <si>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</si>
  <si>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</si>
  <si>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</si>
  <si>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</si>
  <si>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</si>
  <si>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</si>
  <si>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</si>
  <si>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</si>
  <si>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</si>
  <si>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</si>
  <si>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</si>
  <si>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</si>
  <si>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</si>
  <si>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</si>
  <si>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</si>
  <si>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</si>
  <si>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</si>
  <si>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</si>
  <si>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</si>
  <si>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</si>
  <si>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</si>
  <si>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</si>
  <si>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</si>
  <si>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</si>
  <si>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</si>
  <si>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</si>
  <si>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</si>
  <si>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</si>
  <si>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</si>
  <si>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</si>
  <si>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</si>
  <si>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</si>
  <si>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</si>
  <si>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</si>
  <si>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</si>
  <si>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</si>
  <si>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</si>
  <si>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</si>
  <si>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</si>
  <si>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</si>
  <si>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</si>
  <si>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</si>
  <si>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</si>
  <si>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</si>
  <si>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</si>
  <si>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</si>
  <si>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</si>
  <si>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</si>
  <si>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</si>
  <si>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</si>
  <si>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</si>
  <si>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</si>
  <si>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</si>
  <si>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</si>
  <si>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</si>
  <si>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</si>
  <si>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</si>
  <si>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</si>
  <si>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</si>
  <si>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</si>
  <si>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</si>
  <si>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</si>
  <si>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</si>
  <si>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</si>
  <si>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</si>
  <si>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</si>
  <si>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</si>
  <si>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</si>
  <si>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</si>
  <si>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</si>
  <si>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</si>
  <si>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</si>
  <si>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</si>
  <si>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</si>
  <si>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</si>
  <si>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</si>
  <si>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</si>
  <si>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</si>
  <si>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</si>
  <si>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</si>
  <si>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</si>
  <si>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</si>
  <si>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</si>
  <si>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</si>
  <si>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</si>
  <si>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</si>
  <si>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</si>
  <si>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</si>
  <si>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</si>
  <si>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</si>
  <si>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</si>
  <si>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</si>
  <si>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</si>
  <si>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</si>
  <si>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</si>
  <si>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</si>
  <si>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</si>
  <si>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</si>
  <si>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</si>
  <si>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</si>
  <si>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</si>
  <si>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</si>
  <si>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</si>
  <si>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</si>
  <si>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</si>
  <si>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</si>
  <si>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</si>
  <si>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</si>
  <si>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</si>
  <si>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</si>
  <si>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</si>
  <si>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</si>
  <si>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</si>
  <si>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</si>
  <si>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</si>
  <si>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</si>
  <si>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</si>
  <si>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</si>
  <si>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</si>
  <si>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</si>
  <si>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</si>
  <si>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</si>
  <si>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</si>
  <si>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</si>
  <si>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</si>
  <si>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</si>
  <si>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</si>
  <si>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</si>
  <si>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</si>
  <si>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</si>
  <si>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</si>
  <si>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</si>
  <si>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</si>
  <si>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</si>
  <si>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</si>
  <si>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</si>
  <si>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</si>
  <si>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</si>
  <si>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</si>
  <si>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</si>
  <si>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</si>
  <si>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</si>
  <si>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</si>
  <si>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</si>
  <si>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</si>
  <si>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</si>
  <si>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</si>
  <si>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</si>
  <si>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</si>
  <si>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</si>
  <si>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</si>
  <si>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</si>
  <si>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</si>
  <si>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</si>
  <si>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</si>
  <si>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</si>
  <si>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</si>
  <si>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</si>
  <si>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</si>
  <si>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</si>
  <si>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</si>
  <si>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</si>
  <si>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</si>
  <si>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</si>
  <si>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</si>
  <si>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</si>
  <si>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</si>
  <si>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</si>
  <si>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</si>
  <si>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</si>
  <si>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</si>
  <si>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</si>
  <si>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</si>
  <si>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</si>
  <si>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</si>
  <si>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</si>
  <si>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</si>
  <si>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</si>
  <si>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</si>
  <si>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</si>
  <si>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</si>
  <si>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</si>
  <si>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</si>
  <si>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</si>
  <si>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</si>
  <si>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</si>
  <si>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</si>
  <si>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</si>
  <si>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</si>
  <si>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</si>
  <si>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</si>
  <si>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</si>
  <si>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</si>
  <si>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</si>
  <si>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</si>
  <si>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</si>
  <si>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</si>
  <si>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</si>
  <si>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</si>
  <si>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</si>
  <si>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</si>
  <si>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</si>
  <si>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</si>
  <si>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</si>
  <si>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</si>
  <si>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</si>
  <si>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</si>
  <si>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</si>
  <si>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</si>
  <si>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</si>
  <si>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</si>
  <si>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</si>
  <si>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</si>
  <si>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</si>
  <si>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</si>
  <si>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</si>
  <si>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</si>
  <si>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</si>
  <si>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</si>
  <si>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</si>
  <si>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</si>
  <si>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</si>
  <si>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</si>
  <si>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</si>
  <si>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</si>
  <si>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</si>
  <si>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</si>
  <si>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</si>
  <si>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</si>
  <si>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</si>
  <si>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</si>
  <si>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</si>
  <si>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</si>
  <si>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</si>
  <si>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</si>
  <si>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</si>
  <si>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</si>
  <si>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</si>
  <si>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</si>
  <si>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</si>
  <si>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</si>
  <si>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</si>
  <si>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</si>
  <si>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</si>
  <si>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</si>
  <si>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</si>
  <si>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</si>
  <si>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</si>
  <si>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</si>
  <si>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</si>
  <si>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</si>
  <si>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</si>
  <si>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</si>
  <si>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</si>
  <si>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</si>
  <si>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</si>
  <si>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</si>
  <si>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</si>
  <si>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</si>
  <si>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</si>
  <si>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</si>
  <si>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</si>
  <si>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</si>
  <si>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</si>
  <si>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</si>
  <si>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</si>
  <si>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</si>
  <si>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</si>
  <si>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</si>
  <si>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</si>
  <si>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</si>
  <si>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</si>
  <si>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</si>
  <si>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</si>
  <si>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</si>
  <si>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</si>
  <si>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</si>
  <si>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</si>
  <si>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</si>
  <si>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</si>
  <si>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</si>
  <si>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</si>
  <si>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</si>
  <si>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</si>
  <si>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</si>
  <si>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</si>
  <si>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</si>
  <si>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</si>
  <si>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</si>
  <si>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</si>
  <si>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</si>
  <si>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</si>
  <si>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</si>
  <si>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</si>
  <si>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</si>
  <si>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</si>
  <si>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</si>
  <si>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</si>
  <si>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</si>
  <si>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</si>
  <si>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</si>
  <si>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</si>
  <si>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</si>
  <si>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</si>
  <si>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</si>
  <si>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</si>
  <si>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</si>
  <si>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</si>
  <si>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</si>
  <si>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</si>
  <si>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</si>
  <si>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</si>
  <si>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</si>
  <si>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</si>
  <si>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</si>
  <si>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</si>
  <si>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</si>
  <si>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</si>
  <si>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</si>
  <si>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</si>
  <si>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</si>
  <si>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</si>
  <si>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</si>
  <si>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</si>
  <si>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</si>
  <si>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</si>
  <si>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</si>
  <si>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</si>
  <si>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</si>
  <si>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</si>
  <si>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</si>
  <si>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</si>
  <si>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</si>
  <si>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</si>
  <si>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</si>
  <si>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</si>
  <si>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</si>
  <si>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</si>
  <si>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</si>
  <si>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</si>
  <si>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</si>
  <si>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</si>
  <si>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</si>
  <si>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</si>
  <si>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</si>
  <si>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</si>
  <si>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</si>
  <si>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</si>
  <si>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</si>
  <si>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</si>
  <si>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</si>
  <si>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</si>
  <si>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</si>
  <si>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</si>
  <si>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</si>
  <si>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</si>
  <si>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</si>
  <si>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</si>
  <si>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</si>
  <si>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</si>
  <si>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</si>
  <si>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</si>
  <si>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</si>
  <si>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</si>
  <si>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</si>
  <si>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</si>
  <si>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</si>
  <si>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</si>
  <si>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</si>
  <si>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</si>
  <si>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</si>
  <si>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</si>
  <si>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</si>
  <si>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</si>
  <si>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</si>
  <si>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</si>
  <si>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</si>
  <si>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</si>
  <si>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</si>
  <si>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</si>
  <si>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</si>
  <si>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</si>
  <si>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</si>
  <si>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</si>
  <si>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</si>
  <si>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</si>
  <si>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</si>
  <si>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</si>
  <si>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</si>
  <si>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</si>
  <si>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</si>
  <si>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</si>
  <si>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</si>
  <si>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</si>
  <si>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</si>
  <si>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</si>
  <si>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</si>
  <si>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</si>
  <si>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</si>
  <si>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</si>
  <si>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</si>
  <si>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</si>
  <si>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</si>
  <si>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</si>
  <si>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</si>
  <si>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</si>
  <si>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</si>
  <si>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</si>
  <si>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</si>
  <si>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</si>
  <si>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</si>
  <si>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</si>
  <si>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</si>
  <si>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</si>
  <si>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</si>
  <si>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</si>
  <si>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</si>
  <si>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</si>
  <si>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</si>
  <si>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</si>
  <si>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</si>
  <si>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</si>
  <si>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</si>
  <si>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</si>
  <si>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</si>
  <si>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</si>
  <si>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</si>
  <si>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</si>
  <si>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</si>
  <si>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</si>
  <si>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</si>
  <si>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</si>
  <si>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</si>
  <si>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</si>
  <si>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</si>
  <si>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</si>
  <si>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</si>
  <si>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</si>
  <si>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</si>
  <si>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</si>
  <si>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</si>
  <si>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</si>
  <si>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</si>
  <si>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</si>
  <si>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</si>
  <si>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</si>
  <si>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</si>
  <si>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</si>
  <si>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</si>
  <si>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</si>
  <si>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</si>
  <si>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</si>
  <si>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</si>
  <si>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</si>
  <si>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</si>
  <si>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</si>
  <si>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</si>
  <si>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</si>
  <si>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</si>
  <si>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</si>
  <si>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</si>
  <si>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</si>
  <si>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</si>
  <si>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</si>
  <si>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</si>
  <si>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</si>
  <si>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</si>
  <si>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</si>
  <si>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</si>
  <si>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</si>
  <si>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</si>
  <si>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</si>
  <si>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</si>
  <si>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</si>
  <si>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</si>
  <si>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</si>
  <si>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</si>
  <si>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</si>
  <si>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</si>
  <si>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</si>
  <si>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</si>
  <si>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</si>
  <si>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</si>
  <si>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</si>
  <si>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</si>
  <si>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</si>
  <si>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</si>
  <si>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</si>
  <si>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</si>
  <si>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</si>
  <si>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</si>
  <si>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</si>
  <si>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</si>
  <si>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</si>
  <si>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</si>
  <si>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</si>
  <si>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</si>
  <si>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</si>
  <si>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</si>
  <si>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</si>
  <si>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</si>
  <si>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</si>
  <si>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</si>
  <si>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</si>
  <si>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</si>
  <si>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</si>
  <si>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</si>
  <si>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</si>
  <si>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</si>
  <si>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</si>
  <si>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</si>
  <si>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</si>
  <si>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</si>
  <si>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</si>
  <si>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</si>
  <si>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</si>
  <si>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</si>
  <si>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</si>
  <si>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</si>
  <si>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</si>
  <si>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</si>
  <si>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</si>
  <si>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</si>
  <si>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</si>
  <si>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</si>
  <si>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</si>
  <si>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</si>
  <si>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</si>
  <si>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</si>
  <si>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</si>
  <si>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</si>
  <si>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</si>
  <si>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</si>
  <si>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</si>
  <si>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</si>
  <si>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</si>
  <si>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</si>
  <si>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</si>
  <si>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</si>
  <si>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</si>
  <si>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</si>
  <si>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</si>
  <si>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</si>
  <si>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</si>
  <si>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</si>
  <si>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</si>
  <si>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</si>
  <si>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</si>
  <si>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</si>
  <si>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</si>
  <si>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</si>
  <si>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</si>
  <si>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</si>
  <si>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</si>
  <si>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</si>
  <si>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</si>
  <si>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</si>
  <si>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</si>
  <si>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</si>
  <si>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</si>
  <si>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</si>
  <si>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</si>
  <si>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</si>
  <si>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</si>
  <si>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</si>
  <si>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</si>
  <si>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</si>
  <si>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</si>
  <si>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</si>
  <si>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</si>
  <si>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</si>
  <si>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</si>
  <si>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</si>
  <si>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</si>
  <si>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</si>
  <si>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</si>
  <si>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</si>
  <si>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</si>
  <si>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</si>
  <si>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</si>
  <si>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</si>
  <si>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</si>
  <si>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</si>
  <si>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</si>
  <si>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</si>
  <si>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</si>
  <si>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</si>
  <si>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</si>
  <si>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</si>
  <si>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</si>
  <si>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</si>
  <si>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</si>
  <si>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</si>
  <si>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</si>
  <si>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</si>
  <si>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</si>
  <si>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</si>
  <si>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</si>
  <si>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</si>
  <si>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</si>
  <si>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</si>
  <si>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</si>
  <si>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</si>
  <si>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</si>
  <si>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</si>
  <si>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</si>
  <si>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</si>
  <si>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</si>
  <si>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</si>
  <si>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</si>
  <si>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</si>
  <si>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</si>
  <si>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</si>
  <si>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</si>
  <si>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</si>
  <si>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</si>
  <si>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</si>
  <si>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</si>
  <si>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</si>
  <si>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</si>
  <si>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</si>
  <si>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</si>
  <si>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</si>
  <si>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</si>
  <si>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</si>
  <si>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</si>
  <si>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</si>
  <si>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</si>
  <si>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</si>
  <si>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</si>
  <si>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</si>
  <si>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</si>
  <si>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</si>
  <si>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</si>
  <si>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</si>
  <si>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</si>
  <si>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</si>
  <si>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</si>
  <si>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</si>
  <si>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</si>
  <si>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</si>
  <si>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</si>
  <si>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</si>
  <si>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</si>
  <si>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</si>
  <si>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</si>
  <si>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</si>
  <si>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</si>
  <si>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</si>
  <si>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</si>
  <si>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</si>
  <si>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</si>
  <si>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</si>
  <si>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</si>
  <si>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</si>
  <si>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</si>
  <si>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</si>
  <si>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</si>
  <si>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</si>
  <si>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</si>
  <si>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</si>
  <si>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</si>
  <si>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</si>
  <si>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</si>
  <si>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</si>
  <si>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</si>
  <si>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</si>
  <si>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</si>
  <si>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</si>
  <si>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</si>
  <si>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</si>
  <si>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</si>
  <si>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</si>
  <si>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</si>
  <si>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</si>
  <si>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</si>
  <si>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</si>
  <si>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</si>
  <si>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</si>
  <si>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</si>
  <si>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</si>
  <si>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</si>
  <si>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</si>
  <si>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</si>
  <si>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</si>
  <si>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</si>
  <si>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</si>
  <si>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</si>
  <si>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</si>
  <si>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</si>
  <si>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</si>
  <si>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</si>
  <si>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</si>
  <si>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</si>
  <si>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</si>
  <si>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</si>
  <si>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</si>
  <si>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</si>
  <si>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</si>
  <si>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</si>
  <si>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</si>
  <si>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</si>
  <si>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</si>
  <si>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</si>
  <si>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</si>
  <si>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</si>
  <si>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</si>
  <si>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</si>
  <si>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</si>
  <si>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</si>
  <si>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</si>
  <si>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</si>
  <si>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</si>
  <si>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</si>
  <si>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</si>
  <si>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</si>
  <si>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</si>
  <si>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</si>
  <si>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</si>
  <si>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</si>
  <si>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</si>
  <si>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</si>
  <si>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</si>
  <si>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</si>
  <si>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</si>
  <si>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</si>
  <si>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</si>
  <si>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</si>
  <si>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</si>
  <si>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</si>
  <si>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</si>
  <si>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</si>
  <si>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</si>
  <si>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</si>
  <si>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</si>
  <si>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</si>
  <si>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</si>
  <si>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</si>
  <si>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</si>
  <si>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</si>
  <si>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</si>
  <si>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</si>
  <si>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</si>
  <si>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</si>
  <si>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</si>
  <si>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</si>
  <si>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</si>
  <si>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</si>
  <si>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</si>
  <si>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</si>
  <si>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</si>
  <si>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</si>
  <si>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</si>
  <si>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</si>
  <si>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</si>
  <si>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</si>
  <si>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</si>
  <si>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</si>
  <si>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</si>
  <si>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</si>
  <si>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</si>
  <si>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</si>
  <si>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</si>
  <si>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</si>
  <si>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</si>
  <si>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</si>
  <si>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</si>
  <si>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</si>
  <si>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</si>
  <si>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</si>
  <si>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</si>
  <si>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</si>
  <si>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</si>
  <si>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</si>
  <si>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</si>
  <si>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</si>
  <si>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</si>
  <si>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</si>
  <si>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</si>
  <si>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</si>
  <si>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</si>
  <si>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</si>
  <si>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</si>
  <si>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</si>
  <si>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</si>
  <si>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</si>
  <si>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</si>
  <si>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</si>
  <si>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</si>
  <si>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</si>
  <si>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</si>
  <si>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</si>
  <si>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</si>
  <si>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</si>
  <si>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</si>
  <si>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</si>
  <si>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</si>
  <si>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</si>
  <si>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</si>
  <si>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</si>
  <si>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</si>
  <si>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</si>
  <si>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</si>
  <si>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</si>
  <si>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</si>
  <si>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</si>
  <si>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</si>
  <si>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</si>
  <si>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</si>
  <si>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</si>
  <si>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</si>
  <si>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</si>
  <si>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</si>
  <si>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</si>
  <si>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</si>
  <si>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</si>
  <si>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</si>
  <si>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</si>
  <si>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</si>
  <si>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</si>
  <si>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</si>
  <si>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</si>
  <si>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</si>
  <si>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</si>
  <si>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</si>
  <si>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</si>
  <si>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</si>
  <si>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</si>
  <si>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</si>
  <si>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</si>
  <si>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</si>
  <si>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</si>
  <si>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</si>
  <si>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</si>
  <si>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</si>
  <si>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</si>
  <si>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</si>
  <si>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</si>
  <si>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</si>
  <si>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</si>
  <si>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</si>
  <si>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</si>
  <si>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</si>
  <si>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</si>
  <si>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</si>
  <si>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</si>
  <si>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</si>
  <si>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</si>
  <si>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</si>
  <si>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</si>
  <si>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</si>
  <si>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</si>
  <si>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</si>
  <si>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</si>
  <si>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</si>
  <si>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</si>
  <si>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</si>
  <si>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</si>
  <si>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</si>
  <si>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</si>
  <si>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</si>
  <si>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</si>
  <si>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</si>
  <si>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</si>
  <si>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</si>
  <si>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</si>
  <si>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</si>
  <si>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</si>
  <si>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</si>
  <si>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</si>
  <si>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</si>
  <si>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</si>
  <si>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</si>
  <si>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</si>
  <si>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</si>
  <si>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</si>
  <si>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</si>
  <si>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</si>
  <si>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</si>
  <si>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</si>
  <si>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</si>
  <si>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</si>
  <si>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</si>
  <si>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</si>
  <si>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</si>
  <si>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</si>
  <si>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</si>
  <si>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</si>
  <si>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</si>
  <si>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</si>
  <si>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</si>
  <si>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</si>
  <si>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</si>
  <si>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</si>
  <si>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</si>
  <si>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</si>
  <si>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</si>
  <si>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</si>
  <si>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</si>
  <si>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</si>
  <si>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</si>
  <si>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</si>
  <si>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</si>
  <si>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</si>
  <si>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</si>
  <si>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</si>
  <si>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</si>
  <si>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</si>
  <si>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</si>
  <si>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</si>
  <si>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</si>
  <si>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</si>
  <si>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</si>
  <si>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</si>
  <si>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</si>
  <si>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</si>
  <si>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</si>
  <si>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</si>
  <si>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</si>
  <si>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</si>
  <si>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</si>
  <si>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</si>
  <si>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</si>
  <si>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</si>
  <si>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</si>
  <si>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</si>
  <si>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</si>
  <si>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</si>
  <si>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</si>
  <si>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</si>
  <si>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</si>
  <si>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</si>
  <si>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</si>
  <si>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</si>
  <si>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</si>
  <si>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</si>
  <si>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</si>
  <si>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</si>
  <si>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</si>
  <si>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</si>
  <si>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</si>
  <si>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</si>
  <si>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</si>
  <si>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</si>
  <si>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</si>
  <si>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</si>
  <si>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</si>
  <si>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</si>
  <si>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</si>
  <si>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</si>
  <si>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</si>
  <si>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</si>
  <si>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</si>
  <si>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</si>
  <si>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</si>
  <si>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</si>
  <si>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</si>
  <si>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</si>
  <si>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</si>
  <si>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</si>
  <si>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</si>
  <si>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</si>
  <si>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</si>
  <si>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</si>
  <si>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</si>
  <si>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</si>
  <si>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</si>
  <si>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</si>
  <si>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</si>
  <si>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</si>
  <si>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</si>
  <si>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</si>
  <si>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</si>
  <si>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</si>
  <si>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</si>
  <si>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</si>
  <si>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</si>
  <si>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</si>
  <si>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</si>
  <si>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</si>
  <si>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</si>
  <si>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</si>
  <si>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</si>
  <si>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</si>
  <si>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</si>
  <si>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</si>
  <si>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</si>
  <si>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</si>
  <si>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</si>
  <si>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</si>
  <si>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</si>
  <si>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</si>
  <si>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</si>
  <si>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</si>
  <si>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</si>
  <si>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</si>
  <si>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</si>
  <si>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</si>
  <si>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</si>
  <si>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</si>
  <si>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</si>
  <si>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</si>
  <si>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</si>
  <si>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</si>
  <si>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</si>
  <si>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</si>
  <si>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</si>
  <si>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</si>
  <si>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</si>
  <si>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</si>
  <si>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</si>
  <si>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</si>
  <si>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</si>
  <si>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</si>
  <si>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</si>
  <si>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</si>
  <si>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</si>
  <si>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</si>
  <si>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</si>
  <si>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</si>
  <si>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</si>
  <si>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</si>
  <si>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</si>
  <si>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</si>
  <si>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</si>
  <si>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</si>
  <si>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</si>
  <si>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</si>
  <si>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</si>
  <si>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</si>
  <si>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</si>
  <si>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</si>
  <si>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</si>
  <si>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</si>
  <si>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</si>
  <si>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</si>
  <si>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</si>
  <si>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</si>
  <si>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</si>
  <si>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</si>
  <si>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</si>
  <si>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</si>
  <si>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</si>
  <si>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</si>
  <si>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</si>
  <si>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</si>
  <si>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</si>
  <si>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</si>
  <si>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</si>
  <si>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</si>
  <si>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</si>
  <si>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</si>
  <si>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</si>
  <si>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</si>
  <si>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</si>
  <si>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</si>
  <si>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</si>
  <si>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</si>
  <si>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</si>
  <si>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</si>
  <si>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</si>
  <si>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</si>
  <si>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</si>
  <si>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</si>
  <si>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</si>
  <si>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</si>
  <si>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</si>
  <si>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</si>
  <si>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</si>
  <si>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</si>
  <si>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</si>
  <si>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</si>
  <si>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</si>
  <si>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</si>
  <si>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</si>
  <si>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</si>
  <si>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</si>
  <si>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</si>
  <si>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</si>
  <si>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</si>
  <si>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</si>
  <si>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</si>
  <si>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</si>
  <si>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</si>
  <si>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</si>
  <si>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</si>
  <si>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</si>
  <si>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</si>
  <si>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</si>
  <si>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</si>
  <si>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</si>
  <si>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</si>
  <si>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</si>
  <si>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</si>
  <si>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</si>
  <si>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</si>
  <si>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</si>
  <si>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</si>
  <si>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</si>
  <si>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</si>
  <si>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</si>
  <si>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</si>
  <si>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</si>
  <si>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</si>
  <si>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</si>
  <si>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</si>
  <si>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</si>
  <si>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</si>
  <si>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</si>
  <si>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</si>
  <si>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</si>
  <si>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</si>
  <si>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</si>
  <si>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</si>
  <si>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</si>
  <si>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</si>
  <si>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</si>
  <si>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</si>
  <si>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</si>
  <si>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</si>
  <si>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</si>
  <si>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</si>
  <si>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</si>
  <si>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</si>
  <si>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</si>
  <si>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</si>
  <si>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</si>
  <si>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</si>
  <si>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</si>
  <si>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</si>
  <si>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</si>
  <si>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</si>
  <si>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</si>
  <si>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</si>
  <si>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</si>
  <si>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</si>
  <si>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</si>
  <si>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</si>
  <si>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</si>
  <si>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</si>
  <si>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</si>
  <si>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</si>
  <si>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</si>
  <si>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</si>
  <si>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</si>
  <si>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</si>
  <si>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</si>
  <si>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</si>
  <si>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</si>
  <si>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</si>
  <si>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</si>
  <si>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</si>
  <si>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</si>
  <si>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</si>
  <si>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</si>
  <si>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</si>
  <si>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</si>
  <si>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</si>
  <si>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</si>
  <si>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</si>
  <si>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</si>
  <si>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</si>
  <si>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</si>
  <si>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</si>
  <si>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</si>
  <si>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</si>
  <si>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</si>
  <si>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</si>
  <si>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</si>
  <si>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</si>
  <si>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</si>
  <si>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</si>
  <si>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</si>
  <si>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</si>
  <si>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</si>
  <si>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</si>
  <si>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</si>
  <si>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</si>
  <si>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</si>
  <si>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</si>
  <si>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</si>
  <si>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</si>
  <si>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</si>
  <si>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</si>
  <si>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</si>
  <si>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</si>
  <si>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</si>
  <si>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</si>
  <si>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</si>
  <si>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</si>
  <si>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</si>
  <si>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</si>
  <si>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</si>
  <si>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</si>
  <si>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</si>
  <si>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</si>
  <si>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</si>
  <si>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</si>
  <si>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</si>
  <si>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</si>
  <si>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</si>
  <si>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</si>
  <si>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</si>
  <si>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</si>
  <si>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</si>
  <si>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</si>
  <si>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</si>
  <si>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</si>
  <si>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</si>
  <si>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</si>
  <si>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</si>
  <si>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</si>
  <si>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</si>
  <si>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</si>
  <si>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</si>
  <si>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</si>
  <si>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</si>
  <si>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</si>
  <si>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</si>
  <si>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</si>
  <si>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</si>
  <si>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</si>
  <si>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</si>
  <si>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</si>
  <si>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</si>
  <si>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</si>
  <si>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</si>
  <si>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</si>
  <si>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</si>
  <si>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</si>
  <si>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</si>
  <si>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</si>
  <si>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</si>
  <si>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</si>
  <si>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</si>
  <si>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</si>
  <si>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</si>
  <si>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</si>
  <si>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</si>
  <si>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</si>
  <si>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</si>
  <si>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</si>
  <si>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</si>
  <si>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</si>
  <si>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</si>
  <si>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</si>
  <si>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</si>
  <si>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</si>
  <si>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</si>
  <si>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</si>
  <si>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</si>
  <si>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</si>
  <si>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</si>
  <si>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</si>
  <si>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</si>
  <si>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</si>
  <si>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</si>
  <si>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</si>
  <si>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</si>
  <si>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</si>
  <si>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</si>
  <si>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</si>
  <si>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</si>
  <si>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</si>
  <si>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</si>
  <si>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</si>
  <si>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</si>
  <si>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</si>
  <si>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</si>
  <si>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</si>
  <si>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</si>
  <si>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</si>
  <si>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</si>
  <si>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</si>
  <si>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</si>
  <si>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</si>
  <si>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</si>
  <si>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</si>
  <si>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</si>
  <si>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</si>
  <si>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</si>
  <si>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</si>
  <si>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</si>
  <si>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</si>
  <si>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</si>
  <si>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</si>
  <si>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</si>
  <si>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</si>
  <si>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</si>
  <si>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</si>
  <si>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</si>
  <si>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</si>
  <si>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</si>
  <si>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</si>
  <si>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</si>
  <si>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</si>
  <si>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</si>
  <si>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</si>
  <si>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</si>
  <si>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</si>
  <si>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</si>
  <si>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</si>
  <si>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</si>
  <si>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</si>
  <si>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</si>
  <si>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</si>
  <si>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</si>
  <si>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</si>
  <si>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</si>
  <si>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</si>
  <si>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</si>
  <si>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</si>
  <si>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</si>
  <si>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</si>
  <si>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</si>
  <si>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</si>
  <si>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</si>
  <si>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</si>
  <si>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</si>
  <si>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</si>
  <si>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</si>
  <si>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</si>
  <si>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</si>
  <si>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</si>
  <si>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</si>
  <si>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</si>
  <si>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</si>
  <si>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</si>
  <si>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</si>
  <si>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</si>
  <si>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</si>
  <si>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</si>
  <si>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</si>
  <si>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</si>
  <si>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</si>
  <si>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</si>
  <si>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</si>
  <si>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</si>
  <si>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</si>
  <si>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</si>
  <si>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</si>
  <si>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</si>
  <si>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</si>
  <si>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</si>
  <si>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</si>
  <si>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</si>
  <si>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</si>
  <si>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</si>
  <si>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</si>
  <si>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</si>
  <si>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</si>
  <si>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</si>
  <si>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</si>
  <si>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</si>
  <si>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</si>
  <si>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</si>
  <si>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</si>
  <si>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</si>
  <si>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</si>
  <si>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</si>
  <si>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</si>
  <si>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</si>
  <si>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</si>
  <si>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</si>
  <si>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</si>
  <si>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</si>
  <si>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</si>
  <si>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</si>
  <si>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</si>
  <si>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</si>
  <si>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</si>
  <si>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</si>
  <si>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</si>
  <si>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</si>
  <si>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</si>
  <si>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</si>
  <si>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</si>
  <si>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</si>
  <si>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</si>
  <si>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</si>
  <si>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</si>
  <si>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</si>
  <si>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</si>
  <si>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</si>
  <si>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</si>
  <si>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</si>
  <si>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</si>
  <si>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</si>
  <si>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</si>
  <si>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</si>
  <si>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</si>
  <si>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</si>
  <si>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</si>
  <si>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</si>
  <si>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</si>
  <si>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</si>
  <si>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</si>
  <si>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</si>
  <si>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</si>
  <si>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</si>
  <si>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</si>
  <si>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</si>
  <si>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</si>
  <si>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</si>
  <si>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</si>
  <si>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</si>
  <si>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</si>
  <si>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</si>
  <si>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</si>
  <si>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</si>
  <si>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</si>
  <si>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</si>
  <si>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</si>
  <si>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</si>
  <si>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</si>
  <si>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</si>
  <si>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</si>
  <si>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</si>
  <si>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</si>
  <si>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</si>
  <si>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</si>
  <si>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</si>
  <si>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</si>
  <si>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</si>
  <si>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</si>
  <si>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</si>
  <si>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</si>
  <si>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</si>
  <si>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</si>
  <si>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</si>
  <si>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</si>
  <si>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</si>
  <si>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</si>
  <si>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</si>
  <si>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</si>
  <si>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</si>
  <si>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</si>
  <si>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</si>
  <si>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</si>
  <si>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</si>
  <si>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</si>
  <si>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</si>
  <si>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</si>
  <si>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</si>
  <si>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</si>
  <si>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</si>
  <si>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</si>
  <si>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</si>
  <si>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</si>
  <si>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</si>
  <si>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</si>
  <si>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</si>
  <si>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</si>
  <si>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</si>
  <si>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</si>
  <si>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</si>
  <si>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</si>
  <si>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</si>
  <si>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</si>
  <si>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</si>
  <si>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</si>
  <si>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</si>
  <si>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</si>
  <si>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</si>
  <si>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</si>
  <si>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</si>
  <si>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</si>
  <si>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</si>
  <si>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</si>
  <si>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</si>
  <si>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</si>
  <si>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</si>
  <si>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</si>
  <si>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</si>
  <si>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</si>
  <si>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</si>
  <si>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</si>
  <si>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</si>
  <si>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</si>
  <si>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</si>
  <si>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</si>
  <si>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</si>
  <si>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</si>
  <si>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</si>
  <si>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</si>
  <si>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</si>
  <si>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</si>
  <si>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</si>
  <si>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</si>
  <si>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</si>
  <si>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</si>
  <si>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</si>
  <si>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</si>
  <si>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</si>
  <si>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</si>
  <si>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</si>
  <si>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</si>
  <si>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</si>
  <si>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</si>
  <si>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</si>
  <si>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</si>
  <si>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</si>
  <si>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</si>
  <si>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</si>
  <si>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</si>
  <si>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</si>
  <si>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</si>
  <si>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</si>
  <si>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</si>
  <si>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</si>
  <si>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</si>
  <si>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</si>
  <si>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</si>
  <si>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</si>
  <si>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</si>
  <si>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</si>
  <si>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</si>
  <si>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</si>
  <si>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</si>
  <si>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</si>
  <si>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</si>
  <si>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</si>
  <si>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</si>
  <si>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</si>
  <si>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</si>
  <si>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</si>
  <si>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</si>
  <si>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</si>
  <si>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</si>
  <si>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</si>
  <si>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</si>
  <si>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</si>
  <si>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</si>
  <si>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</si>
  <si>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</si>
  <si>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</si>
  <si>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</si>
  <si>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</si>
  <si>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</si>
  <si>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</si>
  <si>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</si>
  <si>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</si>
  <si>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</si>
  <si>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</si>
  <si>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</si>
  <si>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</si>
  <si>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</si>
  <si>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</si>
  <si>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</si>
  <si>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</si>
  <si>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</si>
  <si>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</si>
  <si>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</si>
  <si>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</si>
  <si>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</si>
  <si>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</si>
  <si>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</si>
  <si>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</si>
  <si>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</si>
  <si>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</si>
  <si>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</si>
  <si>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</si>
  <si>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</si>
  <si>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</si>
  <si>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</si>
  <si>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</si>
  <si>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</si>
  <si>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</si>
  <si>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</si>
  <si>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</si>
  <si>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</si>
  <si>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</si>
  <si>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</si>
  <si>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</si>
  <si>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</si>
  <si>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</si>
  <si>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</si>
  <si>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</si>
  <si>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</si>
  <si>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</si>
  <si>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</si>
  <si>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</si>
  <si>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</si>
  <si>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</si>
  <si>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</si>
  <si>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</si>
  <si>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</si>
  <si>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</si>
  <si>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</si>
  <si>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</si>
  <si>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</si>
  <si>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</si>
  <si>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</si>
  <si>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</si>
  <si>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</si>
  <si>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</si>
  <si>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</si>
  <si>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</si>
  <si>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</si>
  <si>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</si>
  <si>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</si>
  <si>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</si>
  <si>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</si>
  <si>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</si>
  <si>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</si>
  <si>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</si>
  <si>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</si>
  <si>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</si>
  <si>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</si>
  <si>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</si>
  <si>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</si>
  <si>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</si>
  <si>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</si>
  <si>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</si>
  <si>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</si>
  <si>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</si>
  <si>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</si>
  <si>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</si>
  <si>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</si>
  <si>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</si>
  <si>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</si>
  <si>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</si>
  <si>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</si>
  <si>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</si>
  <si>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</si>
  <si>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</si>
  <si>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</si>
  <si>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</si>
  <si>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</si>
  <si>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</si>
  <si>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</si>
  <si>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</si>
  <si>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</si>
  <si>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</si>
  <si>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</si>
  <si>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</si>
  <si>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</si>
  <si>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</si>
  <si>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</si>
  <si>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</si>
  <si>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</si>
  <si>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</si>
  <si>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</si>
  <si>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</si>
  <si>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</si>
  <si>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</si>
  <si>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</si>
  <si>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</si>
  <si>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</si>
  <si>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</si>
  <si>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</si>
  <si>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</si>
  <si>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</si>
  <si>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</si>
  <si>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</si>
  <si>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</si>
  <si>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</si>
  <si>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</si>
  <si>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</si>
  <si>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</si>
  <si>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</si>
  <si>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</si>
  <si>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</si>
  <si>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</si>
  <si>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</si>
  <si>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</si>
  <si>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</si>
  <si>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</si>
  <si>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</si>
  <si>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</si>
  <si>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</si>
  <si>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</si>
  <si>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</si>
  <si>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</si>
  <si>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</si>
  <si>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</si>
  <si>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</si>
  <si>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</si>
  <si>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</si>
  <si>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</si>
  <si>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</si>
  <si>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</si>
  <si>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</si>
  <si>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</si>
  <si>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</si>
  <si>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</si>
  <si>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</si>
  <si>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</si>
  <si>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</si>
  <si>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</si>
  <si>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</si>
  <si>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</si>
  <si>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</si>
  <si>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</si>
  <si>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</si>
  <si>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</si>
  <si>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</si>
  <si>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</si>
  <si>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</si>
  <si>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</si>
  <si>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</si>
  <si>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</si>
  <si>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</si>
  <si>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</si>
  <si>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</si>
  <si>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</si>
  <si>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</si>
  <si>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</si>
  <si>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</si>
  <si>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</si>
  <si>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</si>
  <si>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</si>
  <si>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</si>
  <si>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</si>
  <si>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</si>
  <si>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</si>
  <si>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</si>
  <si>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</si>
  <si>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</si>
  <si>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</si>
  <si>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</si>
  <si>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</si>
  <si>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</si>
  <si>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</si>
  <si>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</si>
  <si>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</si>
  <si>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</si>
  <si>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</si>
  <si>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</si>
  <si>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</si>
  <si>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</si>
  <si>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</si>
  <si>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</si>
  <si>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</si>
  <si>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</si>
  <si>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</si>
  <si>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</si>
  <si>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</si>
  <si>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</si>
  <si>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</si>
  <si>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</si>
  <si>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</si>
  <si>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</si>
  <si>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</si>
  <si>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</si>
  <si>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</si>
  <si>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</si>
  <si>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</si>
  <si>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</si>
  <si>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</si>
  <si>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</si>
  <si>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</si>
  <si>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</si>
  <si>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</si>
  <si>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</si>
  <si>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</si>
  <si>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</si>
  <si>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</si>
  <si>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</si>
  <si>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</si>
  <si>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</si>
  <si>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</si>
  <si>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</si>
  <si>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</si>
  <si>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</si>
  <si>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</si>
  <si>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</si>
  <si>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</si>
  <si>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</si>
  <si>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</si>
  <si>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</si>
  <si>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</si>
  <si>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</si>
  <si>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</si>
  <si>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</si>
  <si>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</si>
  <si>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</si>
  <si>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</si>
  <si>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</si>
  <si>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</si>
  <si>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</si>
  <si>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</si>
  <si>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</si>
  <si>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</si>
  <si>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</si>
  <si>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</si>
  <si>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</si>
  <si>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</si>
  <si>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</si>
  <si>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</si>
  <si>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</si>
  <si>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</si>
  <si>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</si>
  <si>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</si>
  <si>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</si>
  <si>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</si>
  <si>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</si>
  <si>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</si>
  <si>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</si>
  <si>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</si>
  <si>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</si>
  <si>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</si>
  <si>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</si>
  <si>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</si>
  <si>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</si>
  <si>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</si>
  <si>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</si>
  <si>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</si>
  <si>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</si>
  <si>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</si>
  <si>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</si>
  <si>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</si>
  <si>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</si>
  <si>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</si>
  <si>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</si>
  <si>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</si>
  <si>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</si>
  <si>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</si>
  <si>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</si>
  <si>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</si>
  <si>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</si>
  <si>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</si>
  <si>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</si>
  <si>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</si>
  <si>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</si>
  <si>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</si>
  <si>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</si>
  <si>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</si>
  <si>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</si>
  <si>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</si>
  <si>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</si>
  <si>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</si>
  <si>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</si>
  <si>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</si>
  <si>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</si>
  <si>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</si>
  <si>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</si>
  <si>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</si>
  <si>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</si>
  <si>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</si>
  <si>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</si>
  <si>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</si>
  <si>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</si>
  <si>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</si>
  <si>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</si>
  <si>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</si>
  <si>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</si>
  <si>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</si>
  <si>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</si>
  <si>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</si>
  <si>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</si>
  <si>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</si>
  <si>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</si>
  <si>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</si>
  <si>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</si>
  <si>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</si>
  <si>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</si>
  <si>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</si>
  <si>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</si>
  <si>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</si>
  <si>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</si>
  <si>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</si>
  <si>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</si>
  <si>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</si>
  <si>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</si>
  <si>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</si>
  <si>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</si>
  <si>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</si>
  <si>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</si>
  <si>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</si>
  <si>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</si>
  <si>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</si>
  <si>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</si>
  <si>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</si>
  <si>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</si>
  <si>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</si>
  <si>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</si>
  <si>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</si>
  <si>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</si>
  <si>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</si>
  <si>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</si>
  <si>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</si>
  <si>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</si>
  <si>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</si>
  <si>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</si>
  <si>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</si>
  <si>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</si>
  <si>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</si>
  <si>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</si>
  <si>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</si>
  <si>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</si>
  <si>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</si>
  <si>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</si>
  <si>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</si>
  <si>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</si>
  <si>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</si>
  <si>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</si>
  <si>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</si>
  <si>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</si>
  <si>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</si>
  <si>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</si>
  <si>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</si>
  <si>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</si>
  <si>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</si>
  <si>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</si>
  <si>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</si>
  <si>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</si>
  <si>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</si>
  <si>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</si>
  <si>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</si>
  <si>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</si>
  <si>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</si>
  <si>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</si>
  <si>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</si>
  <si>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</si>
  <si>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</si>
  <si>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</si>
  <si>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</si>
  <si>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</si>
  <si>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</si>
  <si>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</si>
  <si>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</si>
  <si>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</si>
  <si>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</si>
  <si>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</si>
  <si>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</si>
  <si>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</si>
  <si>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</si>
  <si>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</si>
  <si>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</si>
  <si>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</si>
  <si>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</si>
  <si>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</si>
  <si>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</si>
  <si>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</si>
  <si>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</si>
  <si>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</si>
  <si>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</si>
  <si>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</si>
  <si>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</si>
  <si>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</si>
  <si>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</si>
  <si>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</si>
  <si>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</si>
  <si>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</si>
  <si>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</si>
  <si>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</si>
  <si>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</si>
  <si>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</si>
  <si>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</si>
  <si>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</si>
  <si>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</si>
  <si>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</si>
  <si>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</si>
  <si>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</si>
  <si>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</si>
  <si>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</si>
  <si>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</si>
  <si>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</si>
  <si>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</si>
  <si>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</si>
  <si>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</si>
  <si>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</si>
  <si>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</si>
  <si>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</si>
  <si>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</si>
  <si>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</si>
  <si>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</si>
  <si>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</si>
  <si>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</si>
  <si>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</si>
  <si>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</si>
  <si>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</si>
  <si>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</si>
  <si>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</si>
  <si>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</si>
  <si>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</si>
  <si>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</si>
  <si>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</si>
  <si>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</si>
  <si>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</si>
  <si>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</si>
  <si>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</si>
  <si>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</si>
  <si>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</si>
  <si>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</si>
  <si>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</si>
  <si>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</si>
  <si>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</si>
  <si>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</si>
  <si>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</si>
  <si>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</si>
  <si>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</si>
  <si>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</si>
  <si>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</si>
  <si>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</si>
  <si>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</si>
  <si>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</si>
  <si>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</si>
  <si>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</si>
  <si>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</si>
  <si>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</si>
  <si>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</si>
  <si>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</si>
  <si>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</si>
  <si>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</si>
  <si>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</si>
  <si>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</si>
  <si>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</si>
  <si>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</si>
  <si>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</si>
  <si>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</si>
  <si>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</si>
  <si>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</si>
  <si>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</si>
  <si>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</si>
  <si>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</si>
  <si>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</si>
  <si>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</si>
  <si>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</si>
  <si>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</si>
  <si>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</si>
  <si>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</si>
  <si>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</si>
  <si>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</si>
  <si>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</si>
  <si>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</si>
  <si>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</si>
  <si>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</si>
  <si>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</si>
  <si>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</si>
  <si>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</si>
  <si>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</si>
  <si>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</si>
  <si>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</si>
  <si>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</si>
  <si>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</si>
  <si>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</si>
  <si>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</si>
  <si>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</si>
  <si>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</si>
  <si>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</si>
  <si>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</si>
  <si>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</si>
  <si>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</si>
  <si>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</si>
  <si>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</si>
  <si>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</si>
  <si>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</si>
  <si>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</si>
  <si>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</si>
  <si>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</si>
  <si>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</si>
  <si>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</si>
  <si>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XBK-KABEL Xaver Bechtold GmbH</t>
  </si>
  <si>
    <t>DE260704520</t>
  </si>
  <si>
    <t>Qualitätssicherung / Quality Assurance Department</t>
  </si>
  <si>
    <t>Unterdorf 101, 78628 Rottweil</t>
  </si>
  <si>
    <t>Katja Ferdinand</t>
  </si>
  <si>
    <t>k.ferdinand@xbk-kabel.de</t>
  </si>
  <si>
    <t>+49 741 254-113</t>
  </si>
  <si>
    <t>Aristotelis Papadopoulos</t>
  </si>
  <si>
    <t>QMB / QM Representative</t>
  </si>
  <si>
    <t>a.papadopoulos@xbk-kabel.de</t>
  </si>
  <si>
    <t>+49 741 254-101</t>
  </si>
  <si>
    <t>For relevant smelters: only iTSCI tagged raw materials</t>
  </si>
  <si>
    <t>100%</t>
  </si>
  <si>
    <t>https://www.xbk-kabel.de/wp-content/uploads/2024/03/Code-of-Conduct_14.10.2023.pdf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</si>
</sst>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ferdinand@xbk-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xbk-kabel.de/wp-content/uploads/2024/03/Code-of-Conduct_14.10.2023.pdf" TargetMode="External"/><Relationship Id="rId4" Type="http://schemas.openxmlformats.org/officeDocument/2006/relationships/hyperlink" Target="mailto:a.papadopoulos@xbk-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CCC7F2-DCB6-4224-B688-55B90A1B30C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9CF01F1-A885-4EB2-A3F0-E0B768F49A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5.75">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3" t="str">
        <f ca="1">OFFSET(L!$C$1,MATCH("Declaration"&amp;ADDRESS(ROW(),COLUMN(),4)&amp;LEFT($D$9,1),L!$A:$A,0)-1,SL,,)</f>
        <v>Description of Scope:</v>
      </c>
      <c r="C10" s="119"/>
      <c r="D10" s="354"/>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5.75">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0" t="s">
        <v>15880</v>
      </c>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0" t="s">
        <v>15881</v>
      </c>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0" t="s">
        <v>15882</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0" t="s">
        <v>15883</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5" t="s">
        <v>15884</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99" t="s">
        <v>15885</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3" t="s">
        <v>15886</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0" t="s">
        <v>15887</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5" t="s">
        <v>15888</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400" t="s">
        <v>15889</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8">
        <v>46183</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0" t="str">
        <f ca="1">OFFSET(L!$C$1,MATCH("Declaration"&amp;ADDRESS(ROW(),COLUMN(),4),L!$A:$A,0)-1,SL,,)</f>
        <v>Answer the following questions 1 - 8 based on the declaration scope indicated above</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7" t="str">
        <f ca="1">OFFSET(L!$C$1,MATCH("Declaration"&amp;ADDRESS(ROW(),COLUMN(),4),L!$A:$A,0)-1,SL,,)</f>
        <v>Answer</v>
      </c>
      <c r="E25" s="337"/>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6" t="s">
        <v>474</v>
      </c>
      <c r="E26" s="327"/>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6" t="s">
        <v>473</v>
      </c>
      <c r="E27" s="327"/>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6" t="s">
        <v>474</v>
      </c>
      <c r="E28" s="327"/>
      <c r="F28" s="11"/>
      <c r="G28" s="334"/>
      <c r="H28" s="335"/>
      <c r="I28" s="335"/>
      <c r="J28" s="336"/>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6" t="s">
        <v>474</v>
      </c>
      <c r="E29" s="327"/>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1" t="str">
        <f ca="1">D25</f>
        <v>Answer</v>
      </c>
      <c r="E31" s="331"/>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2"/>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6" t="s">
        <v>473</v>
      </c>
      <c r="E33" s="327"/>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6"/>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6"/>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1" t="str">
        <f ca="1">D25</f>
        <v>Answer</v>
      </c>
      <c r="E37" s="331"/>
      <c r="F37" s="17"/>
      <c r="G37" s="41" t="str">
        <f ca="1">G25</f>
        <v>Comments</v>
      </c>
      <c r="H37" s="374"/>
      <c r="I37" s="374"/>
      <c r="J37" s="374"/>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6"/>
      <c r="E38" s="327"/>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6" t="s">
        <v>473</v>
      </c>
      <c r="E39" s="327"/>
      <c r="F39" s="44"/>
      <c r="G39" s="334" t="s">
        <v>15890</v>
      </c>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6"/>
      <c r="E40" s="327"/>
      <c r="F40" s="44"/>
      <c r="G40" s="334"/>
      <c r="H40" s="335"/>
      <c r="I40" s="335"/>
      <c r="J40" s="336"/>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6"/>
      <c r="E41" s="327"/>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1" t="str">
        <f ca="1">D25</f>
        <v>Answer</v>
      </c>
      <c r="E43" s="331"/>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6"/>
      <c r="E44" s="327"/>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6" t="s">
        <v>474</v>
      </c>
      <c r="E45" s="327"/>
      <c r="F45" s="44"/>
      <c r="G45" s="334"/>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6"/>
      <c r="E46" s="327"/>
      <c r="F46" s="44"/>
      <c r="G46" s="334"/>
      <c r="H46" s="335"/>
      <c r="I46" s="335"/>
      <c r="J46" s="336"/>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6"/>
      <c r="E47" s="327"/>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1" t="str">
        <f ca="1">D25</f>
        <v>Answer</v>
      </c>
      <c r="E49" s="33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6"/>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6" t="s">
        <v>474</v>
      </c>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6"/>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6"/>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1" t="str">
        <f ca="1">D25</f>
        <v>Answer</v>
      </c>
      <c r="E55" s="33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8"/>
      <c r="E56" s="369"/>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8" t="s">
        <v>15891</v>
      </c>
      <c r="E57" s="369"/>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8"/>
      <c r="E58" s="369"/>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8"/>
      <c r="E59" s="369"/>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1" t="str">
        <f ca="1">D25</f>
        <v>Answer</v>
      </c>
      <c r="E61" s="331"/>
      <c r="F61" s="17"/>
      <c r="G61" s="41" t="str">
        <f ca="1">G25</f>
        <v>Comments</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2"/>
      <c r="E62" s="333"/>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6" t="s">
        <v>473</v>
      </c>
      <c r="E63" s="327"/>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6"/>
      <c r="E64" s="327"/>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6"/>
      <c r="E65" s="327"/>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1" t="str">
        <f ca="1">D25</f>
        <v>Answer</v>
      </c>
      <c r="E67" s="331"/>
      <c r="F67" s="17"/>
      <c r="G67" s="41" t="str">
        <f ca="1">G25</f>
        <v>Comments</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6"/>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6" t="s">
        <v>473</v>
      </c>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6"/>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6"/>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6" t="str">
        <f ca="1">OFFSET(L!$C$1,MATCH("Declaration"&amp;ADDRESS(ROW(),COLUMN(),4),L!$A:$A,0)-1,SL,,)</f>
        <v>Answer the Following Questions at a Company Level</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7" t="str">
        <f ca="1">D25</f>
        <v>Answer</v>
      </c>
      <c r="E74" s="337"/>
      <c r="F74" s="50"/>
      <c r="G74" s="337" t="str">
        <f ca="1">G25</f>
        <v>Comments</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6" t="s">
        <v>473</v>
      </c>
      <c r="E75" s="327"/>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6" t="s">
        <v>473</v>
      </c>
      <c r="E77" s="327"/>
      <c r="F77" s="54"/>
      <c r="G77" s="338" t="s">
        <v>15892</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6" t="s">
        <v>473</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6" t="s">
        <v>14427</v>
      </c>
      <c r="E83" s="327"/>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9" t="s">
        <v>473</v>
      </c>
      <c r="E85" s="380"/>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6" t="s">
        <v>474</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6" t="s">
        <v>474</v>
      </c>
      <c r="E89" s="327"/>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5.75"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F0C86F0-F430-4054-9A60-CD53C003EE9D}"/>
    <hyperlink ref="D20" r:id="rId4" xr:uid="{94407A39-87CA-446B-911A-D4D486F2C24F}"/>
    <hyperlink ref="G77" r:id="rId5" xr:uid="{D14DC022-AF96-440F-AD4A-F360F929261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7" t="str">
        <f ca="1">OFFSET(L!$C$1,MATCH("Smelter List"&amp;ADDRESS(ROW(),COLUMN(),4),L!$A:$A,0)-1,SL,,)</f>
        <v>Link to "RMAP Conformant Smelter List"</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A7BA147-D841-409C-B9CD-4FC4D447193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f ca="1">IF(H70=0,"0",H70)</f>
        <v>1</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XBK-KABEL Xaver Bechtold GmbH</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Katja Ferdinand</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k.ferdinand@xbk-kabel.de</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+49 741 254-113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Aristotelis Papadopoulos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a.papadopoulos@xbk-kabel.de</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https://www.xbk-kabel.de/wp-content/uploads/2024/03/Code-of-Conduct_14.10.2023.pdf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Provide list of tin smelters contributing material to supply chain on Smelter List tab</v>
      </c>
      <c r="D66" s="92" t="str">
        <f>IF(H66=0,"","Click here to provide smelter information")</f>
        <v>Click here to provide smelter information</v>
      </c>
      <c r="E66" s="19" t="s">
        <v>770</v>
      </c>
      <c r="F66" s="91">
        <f>F25</f>
        <v>1</v>
      </c>
      <c r="G66" s="67">
        <f>IF(AND(COUNTIF(SmelterIdetifiedForMetal,"Tin")&gt;0,COUNTIF('Smelter List'!AB$5:AB$2504,"Tin?*")&gt;0),0,1)</f>
        <v>1</v>
      </c>
      <c r="H66" s="68">
        <f t="shared" si="14"/>
        <v>1</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6" t="str">
        <f ca="1">OFFSET(L!$C$1,MATCH("General"&amp;"Cpy",L!$A:$A,0)-1,SL,,)</f>
        <v>© 2026 Responsible Minerals Initiative. All rights reserved.</v>
      </c>
      <c r="C2006" s="396"/>
      <c r="D2006" s="396"/>
      <c r="E2006" s="396"/>
      <c r="F2006" s="396"/>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Ferdinand, Katja</cp:lastModifiedBy>
  <cp:lastPrinted>2015-04-21T20:47:43Z</cp:lastPrinted>
  <dcterms:created xsi:type="dcterms:W3CDTF">2010-06-21T21:00:23Z</dcterms:created>
  <dcterms:modified xsi:type="dcterms:W3CDTF">2026-06-10T11:23:42Z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