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X:\Qualitätssicherrung\QS_Briefe\COMPLIANCE\KONFLIKTMINERALIEN\CMRT (Konfliktmineralien)\CMRT\CMRT XBK aktuell\"/>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3040" windowHeight="1050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V10" i="5" l="1"/>
  <c r="R10" i="5"/>
  <c r="S10" i="5"/>
  <c r="T10" i="5"/>
  <c r="X10" i="5"/>
  <c r="AB10" i="5"/>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X5" i="5"/>
  <c r="V6" i="5"/>
  <c r="J6" i="5"/>
  <c r="V7" i="5"/>
  <c r="J7"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E4" i="5"/>
  <c r="X6" i="5"/>
  <c r="X7" i="5"/>
  <c r="X8" i="5"/>
  <c r="V9" i="5"/>
  <c r="V11" i="5"/>
  <c r="V12" i="5"/>
  <c r="X12" i="5"/>
  <c r="V13" i="5"/>
  <c r="E13" i="5"/>
  <c r="V14" i="5"/>
  <c r="E14" i="5"/>
  <c r="X14" i="5"/>
  <c r="V15" i="5"/>
  <c r="E15" i="5"/>
  <c r="V16" i="5"/>
  <c r="E16" i="5"/>
  <c r="X16" i="5"/>
  <c r="V17" i="5"/>
  <c r="E17" i="5"/>
  <c r="V18" i="5"/>
  <c r="E18" i="5"/>
  <c r="X18" i="5"/>
  <c r="V19" i="5"/>
  <c r="E19" i="5"/>
  <c r="X19" i="5"/>
  <c r="V20" i="5"/>
  <c r="E20" i="5"/>
  <c r="X20" i="5"/>
  <c r="V21" i="5"/>
  <c r="E21" i="5"/>
  <c r="V22" i="5"/>
  <c r="E22" i="5"/>
  <c r="X22" i="5"/>
  <c r="V23" i="5"/>
  <c r="E23" i="5"/>
  <c r="X23" i="5"/>
  <c r="V24" i="5"/>
  <c r="E24" i="5"/>
  <c r="X24" i="5"/>
  <c r="V25" i="5"/>
  <c r="E25" i="5"/>
  <c r="X25" i="5"/>
  <c r="V26" i="5"/>
  <c r="E26" i="5"/>
  <c r="X26" i="5"/>
  <c r="V27" i="5"/>
  <c r="E27" i="5"/>
  <c r="X27" i="5"/>
  <c r="V28" i="5"/>
  <c r="E28" i="5"/>
  <c r="X28" i="5"/>
  <c r="V29" i="5"/>
  <c r="E29" i="5"/>
  <c r="X29" i="5"/>
  <c r="V30" i="5"/>
  <c r="E30" i="5"/>
  <c r="X30" i="5"/>
  <c r="V31" i="5"/>
  <c r="E31" i="5"/>
  <c r="X31" i="5"/>
  <c r="V32" i="5"/>
  <c r="E32" i="5"/>
  <c r="X32" i="5"/>
  <c r="V33" i="5"/>
  <c r="E33" i="5"/>
  <c r="X33" i="5"/>
  <c r="V34" i="5"/>
  <c r="E34" i="5"/>
  <c r="X34" i="5"/>
  <c r="V35" i="5"/>
  <c r="E35" i="5"/>
  <c r="X35" i="5"/>
  <c r="V36" i="5"/>
  <c r="E36" i="5"/>
  <c r="X36" i="5"/>
  <c r="V37" i="5"/>
  <c r="E37" i="5"/>
  <c r="X37" i="5"/>
  <c r="V38" i="5"/>
  <c r="E38" i="5"/>
  <c r="X38" i="5"/>
  <c r="V39" i="5"/>
  <c r="E39" i="5"/>
  <c r="X39" i="5"/>
  <c r="V40" i="5"/>
  <c r="E40" i="5"/>
  <c r="X40" i="5"/>
  <c r="V41" i="5"/>
  <c r="E41" i="5"/>
  <c r="X41" i="5"/>
  <c r="V42" i="5"/>
  <c r="E42" i="5"/>
  <c r="X42" i="5"/>
  <c r="V43" i="5"/>
  <c r="E43" i="5"/>
  <c r="V44" i="5"/>
  <c r="E44" i="5"/>
  <c r="X44" i="5"/>
  <c r="V45" i="5"/>
  <c r="E45" i="5"/>
  <c r="X45" i="5"/>
  <c r="V46" i="5"/>
  <c r="E46" i="5"/>
  <c r="X46" i="5"/>
  <c r="V47" i="5"/>
  <c r="E47" i="5"/>
  <c r="X47" i="5"/>
  <c r="V48" i="5"/>
  <c r="E48" i="5"/>
  <c r="X48" i="5"/>
  <c r="V49" i="5"/>
  <c r="E49" i="5"/>
  <c r="X49" i="5"/>
  <c r="V50" i="5"/>
  <c r="E50" i="5"/>
  <c r="X50" i="5"/>
  <c r="V51" i="5"/>
  <c r="E51" i="5"/>
  <c r="X51" i="5"/>
  <c r="V52" i="5"/>
  <c r="E52" i="5"/>
  <c r="X52" i="5"/>
  <c r="V53" i="5"/>
  <c r="E53" i="5"/>
  <c r="X53" i="5"/>
  <c r="V54" i="5"/>
  <c r="E54" i="5"/>
  <c r="X54" i="5"/>
  <c r="V55" i="5"/>
  <c r="E55" i="5"/>
  <c r="X55" i="5"/>
  <c r="V56" i="5"/>
  <c r="E56" i="5"/>
  <c r="X56" i="5"/>
  <c r="V57" i="5"/>
  <c r="E57" i="5"/>
  <c r="X57" i="5"/>
  <c r="V58" i="5"/>
  <c r="E58" i="5"/>
  <c r="X58" i="5"/>
  <c r="V59" i="5"/>
  <c r="E59" i="5"/>
  <c r="X59" i="5"/>
  <c r="V60" i="5"/>
  <c r="E60" i="5"/>
  <c r="X60" i="5"/>
  <c r="V61" i="5"/>
  <c r="E61" i="5"/>
  <c r="X61" i="5"/>
  <c r="V62" i="5"/>
  <c r="E62" i="5"/>
  <c r="X62" i="5"/>
  <c r="V63" i="5"/>
  <c r="E63" i="5"/>
  <c r="X63" i="5"/>
  <c r="V64" i="5"/>
  <c r="E64" i="5"/>
  <c r="X64" i="5"/>
  <c r="V65" i="5"/>
  <c r="E65" i="5"/>
  <c r="X65" i="5"/>
  <c r="V66" i="5"/>
  <c r="E66" i="5"/>
  <c r="X66" i="5"/>
  <c r="V67" i="5"/>
  <c r="E67" i="5"/>
  <c r="X67" i="5"/>
  <c r="V68" i="5"/>
  <c r="E68" i="5"/>
  <c r="X68" i="5"/>
  <c r="V69" i="5"/>
  <c r="E69" i="5"/>
  <c r="X69" i="5"/>
  <c r="V70" i="5"/>
  <c r="E70" i="5"/>
  <c r="X70" i="5"/>
  <c r="V71" i="5"/>
  <c r="E71" i="5"/>
  <c r="V72" i="5"/>
  <c r="E72" i="5"/>
  <c r="X72" i="5"/>
  <c r="V73" i="5"/>
  <c r="E73" i="5"/>
  <c r="X73" i="5"/>
  <c r="V74" i="5"/>
  <c r="E74" i="5"/>
  <c r="X74" i="5"/>
  <c r="V75" i="5"/>
  <c r="E75" i="5"/>
  <c r="X75" i="5"/>
  <c r="V76" i="5"/>
  <c r="E76" i="5"/>
  <c r="X76" i="5"/>
  <c r="V77" i="5"/>
  <c r="E77" i="5"/>
  <c r="X77" i="5"/>
  <c r="V78" i="5"/>
  <c r="E78" i="5"/>
  <c r="X78" i="5"/>
  <c r="V79" i="5"/>
  <c r="E79" i="5"/>
  <c r="X79" i="5"/>
  <c r="V80" i="5"/>
  <c r="E80" i="5"/>
  <c r="X80" i="5"/>
  <c r="V81" i="5"/>
  <c r="E81" i="5"/>
  <c r="X81" i="5"/>
  <c r="V82" i="5"/>
  <c r="E82" i="5"/>
  <c r="X82" i="5"/>
  <c r="V83" i="5"/>
  <c r="E83" i="5"/>
  <c r="X83" i="5"/>
  <c r="V84" i="5"/>
  <c r="E84" i="5"/>
  <c r="X84" i="5"/>
  <c r="V85" i="5"/>
  <c r="E85" i="5"/>
  <c r="X85" i="5"/>
  <c r="V86" i="5"/>
  <c r="E86" i="5"/>
  <c r="X86" i="5"/>
  <c r="V87" i="5"/>
  <c r="E87" i="5"/>
  <c r="V88" i="5"/>
  <c r="E88" i="5"/>
  <c r="X88" i="5"/>
  <c r="V89" i="5"/>
  <c r="E89" i="5"/>
  <c r="X89" i="5"/>
  <c r="V90" i="5"/>
  <c r="E90" i="5"/>
  <c r="X90" i="5"/>
  <c r="V91" i="5"/>
  <c r="E91" i="5"/>
  <c r="V92" i="5"/>
  <c r="E92" i="5"/>
  <c r="X92" i="5"/>
  <c r="V93" i="5"/>
  <c r="E93" i="5"/>
  <c r="X93" i="5"/>
  <c r="V94" i="5"/>
  <c r="E94" i="5"/>
  <c r="X94" i="5"/>
  <c r="V95" i="5"/>
  <c r="E95" i="5"/>
  <c r="X95" i="5"/>
  <c r="V96" i="5"/>
  <c r="E96" i="5"/>
  <c r="X96" i="5"/>
  <c r="V97" i="5"/>
  <c r="E97" i="5"/>
  <c r="X97" i="5"/>
  <c r="V98" i="5"/>
  <c r="E98" i="5"/>
  <c r="X98" i="5"/>
  <c r="V99" i="5"/>
  <c r="E99" i="5"/>
  <c r="X99" i="5"/>
  <c r="V100" i="5"/>
  <c r="E100" i="5"/>
  <c r="X100" i="5"/>
  <c r="V101" i="5"/>
  <c r="E101" i="5"/>
  <c r="X101" i="5"/>
  <c r="V102" i="5"/>
  <c r="E102" i="5"/>
  <c r="X102" i="5"/>
  <c r="V103" i="5"/>
  <c r="E103" i="5"/>
  <c r="V104" i="5"/>
  <c r="E104" i="5"/>
  <c r="X104" i="5"/>
  <c r="V105" i="5"/>
  <c r="E105" i="5"/>
  <c r="X105" i="5"/>
  <c r="V106" i="5"/>
  <c r="E106" i="5"/>
  <c r="X106" i="5"/>
  <c r="V107" i="5"/>
  <c r="E107" i="5"/>
  <c r="X107" i="5"/>
  <c r="V108" i="5"/>
  <c r="E108" i="5"/>
  <c r="X108" i="5"/>
  <c r="V109" i="5"/>
  <c r="E109" i="5"/>
  <c r="X109" i="5"/>
  <c r="V110" i="5"/>
  <c r="E110" i="5"/>
  <c r="X110" i="5"/>
  <c r="V111" i="5"/>
  <c r="E111" i="5"/>
  <c r="X111" i="5"/>
  <c r="V112" i="5"/>
  <c r="E112" i="5"/>
  <c r="X112" i="5"/>
  <c r="V113" i="5"/>
  <c r="E113" i="5"/>
  <c r="X113" i="5"/>
  <c r="V114" i="5"/>
  <c r="E114" i="5"/>
  <c r="X114" i="5"/>
  <c r="V115" i="5"/>
  <c r="E115" i="5"/>
  <c r="V116" i="5"/>
  <c r="E116" i="5"/>
  <c r="X116" i="5"/>
  <c r="V117" i="5"/>
  <c r="E117" i="5"/>
  <c r="X117" i="5"/>
  <c r="V118" i="5"/>
  <c r="E118" i="5"/>
  <c r="X118" i="5"/>
  <c r="V119" i="5"/>
  <c r="E119" i="5"/>
  <c r="X119" i="5"/>
  <c r="V120" i="5"/>
  <c r="E120" i="5"/>
  <c r="X120" i="5"/>
  <c r="V121" i="5"/>
  <c r="E121" i="5"/>
  <c r="X121" i="5"/>
  <c r="V122" i="5"/>
  <c r="E122" i="5"/>
  <c r="X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E133" i="5"/>
  <c r="X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V152" i="5"/>
  <c r="E152" i="5"/>
  <c r="X152" i="5"/>
  <c r="V153" i="5"/>
  <c r="E153" i="5"/>
  <c r="X153" i="5"/>
  <c r="V154" i="5"/>
  <c r="E154" i="5"/>
  <c r="X154" i="5"/>
  <c r="V155" i="5"/>
  <c r="E155" i="5"/>
  <c r="X155" i="5"/>
  <c r="V156" i="5"/>
  <c r="E156" i="5"/>
  <c r="X156" i="5"/>
  <c r="V157" i="5"/>
  <c r="E157" i="5"/>
  <c r="X157" i="5"/>
  <c r="V158" i="5"/>
  <c r="E158" i="5"/>
  <c r="X158" i="5"/>
  <c r="V159" i="5"/>
  <c r="E159" i="5"/>
  <c r="X159" i="5"/>
  <c r="V160" i="5"/>
  <c r="E160" i="5"/>
  <c r="X160" i="5"/>
  <c r="V161" i="5"/>
  <c r="E161" i="5"/>
  <c r="X161" i="5"/>
  <c r="V162" i="5"/>
  <c r="E162" i="5"/>
  <c r="X162" i="5"/>
  <c r="V163" i="5"/>
  <c r="E163" i="5"/>
  <c r="V164" i="5"/>
  <c r="E164" i="5"/>
  <c r="X164" i="5"/>
  <c r="V165" i="5"/>
  <c r="E165" i="5"/>
  <c r="V166" i="5"/>
  <c r="E166" i="5"/>
  <c r="X166" i="5"/>
  <c r="V167" i="5"/>
  <c r="E167" i="5"/>
  <c r="X167" i="5"/>
  <c r="V168" i="5"/>
  <c r="E168" i="5"/>
  <c r="X168" i="5"/>
  <c r="V169" i="5"/>
  <c r="E169" i="5"/>
  <c r="X169" i="5"/>
  <c r="V170" i="5"/>
  <c r="E170" i="5"/>
  <c r="X170" i="5"/>
  <c r="V171" i="5"/>
  <c r="E171" i="5"/>
  <c r="X171" i="5"/>
  <c r="V172" i="5"/>
  <c r="E172" i="5"/>
  <c r="X172" i="5"/>
  <c r="V173" i="5"/>
  <c r="E173" i="5"/>
  <c r="X173" i="5"/>
  <c r="V174" i="5"/>
  <c r="E174" i="5"/>
  <c r="X174" i="5"/>
  <c r="V175" i="5"/>
  <c r="E175" i="5"/>
  <c r="X175" i="5"/>
  <c r="V176" i="5"/>
  <c r="E176" i="5"/>
  <c r="X176" i="5"/>
  <c r="V177" i="5"/>
  <c r="E177" i="5"/>
  <c r="X177" i="5"/>
  <c r="V178" i="5"/>
  <c r="E178" i="5"/>
  <c r="X178" i="5"/>
  <c r="V179" i="5"/>
  <c r="E179" i="5"/>
  <c r="X179" i="5"/>
  <c r="V180" i="5"/>
  <c r="E180" i="5"/>
  <c r="X180" i="5"/>
  <c r="V181" i="5"/>
  <c r="E181" i="5"/>
  <c r="X181" i="5"/>
  <c r="V182" i="5"/>
  <c r="E182" i="5"/>
  <c r="X182" i="5"/>
  <c r="V183" i="5"/>
  <c r="E183" i="5"/>
  <c r="X183" i="5"/>
  <c r="V184" i="5"/>
  <c r="E184" i="5"/>
  <c r="X184" i="5"/>
  <c r="V185" i="5"/>
  <c r="E185" i="5"/>
  <c r="X185" i="5"/>
  <c r="V186" i="5"/>
  <c r="E186" i="5"/>
  <c r="X186" i="5"/>
  <c r="V187" i="5"/>
  <c r="E187" i="5"/>
  <c r="X187" i="5"/>
  <c r="V188" i="5"/>
  <c r="E188" i="5"/>
  <c r="X188" i="5"/>
  <c r="V189" i="5"/>
  <c r="E189" i="5"/>
  <c r="V190" i="5"/>
  <c r="E190" i="5"/>
  <c r="X190" i="5"/>
  <c r="V191" i="5"/>
  <c r="E191" i="5"/>
  <c r="V192" i="5"/>
  <c r="E192" i="5"/>
  <c r="X192" i="5"/>
  <c r="V193" i="5"/>
  <c r="E193" i="5"/>
  <c r="X193" i="5"/>
  <c r="V194" i="5"/>
  <c r="E194" i="5"/>
  <c r="X194" i="5"/>
  <c r="V195" i="5"/>
  <c r="E195" i="5"/>
  <c r="X195" i="5"/>
  <c r="V196" i="5"/>
  <c r="E196" i="5"/>
  <c r="X196" i="5"/>
  <c r="V197" i="5"/>
  <c r="E197" i="5"/>
  <c r="X197" i="5"/>
  <c r="V198" i="5"/>
  <c r="E198" i="5"/>
  <c r="X198" i="5"/>
  <c r="V199" i="5"/>
  <c r="E199" i="5"/>
  <c r="X199" i="5"/>
  <c r="V200" i="5"/>
  <c r="E200" i="5"/>
  <c r="X200" i="5"/>
  <c r="V201" i="5"/>
  <c r="E201" i="5"/>
  <c r="V202" i="5"/>
  <c r="E202" i="5"/>
  <c r="X202" i="5"/>
  <c r="V203" i="5"/>
  <c r="E203" i="5"/>
  <c r="X203" i="5"/>
  <c r="V204" i="5"/>
  <c r="E204" i="5"/>
  <c r="X204" i="5"/>
  <c r="V205" i="5"/>
  <c r="E205" i="5"/>
  <c r="X205" i="5"/>
  <c r="V206" i="5"/>
  <c r="E206" i="5"/>
  <c r="X206" i="5"/>
  <c r="V207" i="5"/>
  <c r="E207" i="5"/>
  <c r="V208" i="5"/>
  <c r="E208" i="5"/>
  <c r="X208" i="5"/>
  <c r="V209" i="5"/>
  <c r="E209" i="5"/>
  <c r="X209" i="5"/>
  <c r="V210" i="5"/>
  <c r="E210" i="5"/>
  <c r="X210" i="5"/>
  <c r="V211" i="5"/>
  <c r="E211" i="5"/>
  <c r="V212" i="5"/>
  <c r="E212" i="5"/>
  <c r="X212" i="5"/>
  <c r="V213" i="5"/>
  <c r="E213" i="5"/>
  <c r="X213" i="5"/>
  <c r="V214" i="5"/>
  <c r="E214" i="5"/>
  <c r="X214" i="5"/>
  <c r="V215" i="5"/>
  <c r="E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V234" i="5"/>
  <c r="E234" i="5"/>
  <c r="X234" i="5"/>
  <c r="V235" i="5"/>
  <c r="E235" i="5"/>
  <c r="X235" i="5"/>
  <c r="V236" i="5"/>
  <c r="E236" i="5"/>
  <c r="X236" i="5"/>
  <c r="V237" i="5"/>
  <c r="E237" i="5"/>
  <c r="X237" i="5"/>
  <c r="V238" i="5"/>
  <c r="E238" i="5"/>
  <c r="X238" i="5"/>
  <c r="V239" i="5"/>
  <c r="E239" i="5"/>
  <c r="V240" i="5"/>
  <c r="E240" i="5"/>
  <c r="X240" i="5"/>
  <c r="V241" i="5"/>
  <c r="E241" i="5"/>
  <c r="V242" i="5"/>
  <c r="E242" i="5"/>
  <c r="X242" i="5"/>
  <c r="V243" i="5"/>
  <c r="E243" i="5"/>
  <c r="V244" i="5"/>
  <c r="E244" i="5"/>
  <c r="X244" i="5"/>
  <c r="V245" i="5"/>
  <c r="E245" i="5"/>
  <c r="X245" i="5"/>
  <c r="V246" i="5"/>
  <c r="E246" i="5"/>
  <c r="X246" i="5"/>
  <c r="V247" i="5"/>
  <c r="E247" i="5"/>
  <c r="X247" i="5"/>
  <c r="V248" i="5"/>
  <c r="E248" i="5"/>
  <c r="X248" i="5"/>
  <c r="V249" i="5"/>
  <c r="E249" i="5"/>
  <c r="X249" i="5"/>
  <c r="V250" i="5"/>
  <c r="E250" i="5"/>
  <c r="X250" i="5"/>
  <c r="V251" i="5"/>
  <c r="E251" i="5"/>
  <c r="V252" i="5"/>
  <c r="E252" i="5"/>
  <c r="X252" i="5"/>
  <c r="V253" i="5"/>
  <c r="E253" i="5"/>
  <c r="X253" i="5"/>
  <c r="V254" i="5"/>
  <c r="E254" i="5"/>
  <c r="X254" i="5"/>
  <c r="V255" i="5"/>
  <c r="E255" i="5"/>
  <c r="X255" i="5"/>
  <c r="V256" i="5"/>
  <c r="E256" i="5"/>
  <c r="X256" i="5"/>
  <c r="V257" i="5"/>
  <c r="E257" i="5"/>
  <c r="X257" i="5"/>
  <c r="V258" i="5"/>
  <c r="E258" i="5"/>
  <c r="X258" i="5"/>
  <c r="V259" i="5"/>
  <c r="E259" i="5"/>
  <c r="X259" i="5"/>
  <c r="V260" i="5"/>
  <c r="E260" i="5"/>
  <c r="X260" i="5"/>
  <c r="V261" i="5"/>
  <c r="E261" i="5"/>
  <c r="V262" i="5"/>
  <c r="E262" i="5"/>
  <c r="X262" i="5"/>
  <c r="V263" i="5"/>
  <c r="E263" i="5"/>
  <c r="X263" i="5"/>
  <c r="V264" i="5"/>
  <c r="E264" i="5"/>
  <c r="X264" i="5"/>
  <c r="V265" i="5"/>
  <c r="E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E275" i="5"/>
  <c r="X275" i="5"/>
  <c r="V276" i="5"/>
  <c r="E276" i="5"/>
  <c r="X276" i="5"/>
  <c r="V277" i="5"/>
  <c r="E277" i="5"/>
  <c r="V278" i="5"/>
  <c r="E278" i="5"/>
  <c r="X278" i="5"/>
  <c r="V279" i="5"/>
  <c r="E279" i="5"/>
  <c r="V280" i="5"/>
  <c r="E280" i="5"/>
  <c r="X280" i="5"/>
  <c r="V281" i="5"/>
  <c r="E281" i="5"/>
  <c r="V282" i="5"/>
  <c r="E282" i="5"/>
  <c r="X282" i="5"/>
  <c r="V283" i="5"/>
  <c r="E283" i="5"/>
  <c r="X283" i="5"/>
  <c r="V284" i="5"/>
  <c r="E284" i="5"/>
  <c r="X284" i="5"/>
  <c r="V285" i="5"/>
  <c r="E285" i="5"/>
  <c r="X285" i="5"/>
  <c r="V286" i="5"/>
  <c r="E286" i="5"/>
  <c r="X286" i="5"/>
  <c r="V287" i="5"/>
  <c r="E287" i="5"/>
  <c r="V288" i="5"/>
  <c r="E288" i="5"/>
  <c r="X288" i="5"/>
  <c r="V289" i="5"/>
  <c r="E289" i="5"/>
  <c r="X289" i="5"/>
  <c r="V290" i="5"/>
  <c r="E290" i="5"/>
  <c r="X290" i="5"/>
  <c r="V291" i="5"/>
  <c r="E291" i="5"/>
  <c r="X291" i="5"/>
  <c r="V292" i="5"/>
  <c r="E292" i="5"/>
  <c r="X292" i="5"/>
  <c r="V293" i="5"/>
  <c r="E293" i="5"/>
  <c r="V294" i="5"/>
  <c r="E294" i="5"/>
  <c r="X294" i="5"/>
  <c r="V295" i="5"/>
  <c r="E295" i="5"/>
  <c r="X295" i="5"/>
  <c r="V296" i="5"/>
  <c r="E296" i="5"/>
  <c r="X296" i="5"/>
  <c r="V297" i="5"/>
  <c r="E297" i="5"/>
  <c r="V298" i="5"/>
  <c r="E298" i="5"/>
  <c r="X298" i="5"/>
  <c r="V299" i="5"/>
  <c r="E299" i="5"/>
  <c r="X299" i="5"/>
  <c r="V300" i="5"/>
  <c r="E300" i="5"/>
  <c r="X300" i="5"/>
  <c r="V301" i="5"/>
  <c r="E301" i="5"/>
  <c r="X301" i="5"/>
  <c r="V302" i="5"/>
  <c r="E302" i="5"/>
  <c r="X302" i="5"/>
  <c r="V303" i="5"/>
  <c r="E303" i="5"/>
  <c r="V304" i="5"/>
  <c r="E304" i="5"/>
  <c r="X304" i="5"/>
  <c r="V305" i="5"/>
  <c r="E305" i="5"/>
  <c r="V306" i="5"/>
  <c r="E306" i="5"/>
  <c r="X306" i="5"/>
  <c r="V307" i="5"/>
  <c r="E307" i="5"/>
  <c r="X307" i="5"/>
  <c r="V308" i="5"/>
  <c r="E308" i="5"/>
  <c r="X308" i="5"/>
  <c r="V309" i="5"/>
  <c r="E309" i="5"/>
  <c r="V310" i="5"/>
  <c r="E310" i="5"/>
  <c r="X310" i="5"/>
  <c r="V311" i="5"/>
  <c r="E311" i="5"/>
  <c r="V312" i="5"/>
  <c r="E312" i="5"/>
  <c r="X312" i="5"/>
  <c r="V313" i="5"/>
  <c r="E313" i="5"/>
  <c r="V314" i="5"/>
  <c r="E314" i="5"/>
  <c r="X314" i="5"/>
  <c r="V315" i="5"/>
  <c r="E315" i="5"/>
  <c r="X315" i="5"/>
  <c r="V316" i="5"/>
  <c r="E316" i="5"/>
  <c r="X316" i="5"/>
  <c r="V317" i="5"/>
  <c r="E317" i="5"/>
  <c r="V318" i="5"/>
  <c r="E318" i="5"/>
  <c r="X318" i="5"/>
  <c r="V319" i="5"/>
  <c r="E319" i="5"/>
  <c r="X319" i="5"/>
  <c r="V320" i="5"/>
  <c r="E320" i="5"/>
  <c r="X320" i="5"/>
  <c r="V321" i="5"/>
  <c r="E321" i="5"/>
  <c r="V322" i="5"/>
  <c r="E322" i="5"/>
  <c r="X322" i="5"/>
  <c r="V323" i="5"/>
  <c r="E323" i="5"/>
  <c r="V324" i="5"/>
  <c r="E324" i="5"/>
  <c r="X324" i="5"/>
  <c r="V325" i="5"/>
  <c r="E325" i="5"/>
  <c r="V326" i="5"/>
  <c r="E326" i="5"/>
  <c r="X326" i="5"/>
  <c r="V327" i="5"/>
  <c r="E327" i="5"/>
  <c r="X327" i="5"/>
  <c r="V328" i="5"/>
  <c r="E328" i="5"/>
  <c r="X328" i="5"/>
  <c r="V329" i="5"/>
  <c r="E329" i="5"/>
  <c r="X329" i="5"/>
  <c r="V330" i="5"/>
  <c r="E330" i="5"/>
  <c r="X330" i="5"/>
  <c r="V331" i="5"/>
  <c r="E331" i="5"/>
  <c r="V332" i="5"/>
  <c r="E332" i="5"/>
  <c r="X332" i="5"/>
  <c r="V333" i="5"/>
  <c r="E333" i="5"/>
  <c r="X333" i="5"/>
  <c r="V334" i="5"/>
  <c r="E334" i="5"/>
  <c r="X334" i="5"/>
  <c r="V335" i="5"/>
  <c r="E335" i="5"/>
  <c r="X335" i="5"/>
  <c r="V336" i="5"/>
  <c r="E336" i="5"/>
  <c r="X336" i="5"/>
  <c r="V337" i="5"/>
  <c r="E337" i="5"/>
  <c r="X337" i="5"/>
  <c r="V338" i="5"/>
  <c r="E338" i="5"/>
  <c r="X338" i="5"/>
  <c r="V339" i="5"/>
  <c r="E339" i="5"/>
  <c r="V340" i="5"/>
  <c r="E340" i="5"/>
  <c r="X340" i="5"/>
  <c r="V341" i="5"/>
  <c r="E341" i="5"/>
  <c r="X341" i="5"/>
  <c r="V342" i="5"/>
  <c r="E342" i="5"/>
  <c r="X342" i="5"/>
  <c r="V343" i="5"/>
  <c r="E343" i="5"/>
  <c r="X343" i="5"/>
  <c r="V344" i="5"/>
  <c r="E344" i="5"/>
  <c r="X344" i="5"/>
  <c r="V345" i="5"/>
  <c r="E345" i="5"/>
  <c r="V346" i="5"/>
  <c r="E346" i="5"/>
  <c r="X346" i="5"/>
  <c r="V347" i="5"/>
  <c r="E347" i="5"/>
  <c r="X347" i="5"/>
  <c r="V348" i="5"/>
  <c r="E348" i="5"/>
  <c r="X348" i="5"/>
  <c r="V349" i="5"/>
  <c r="E349" i="5"/>
  <c r="X349" i="5"/>
  <c r="V350" i="5"/>
  <c r="E350" i="5"/>
  <c r="X350" i="5"/>
  <c r="V351" i="5"/>
  <c r="E351" i="5"/>
  <c r="X351" i="5"/>
  <c r="V352" i="5"/>
  <c r="E352" i="5"/>
  <c r="X352" i="5"/>
  <c r="V353" i="5"/>
  <c r="E353" i="5"/>
  <c r="V354" i="5"/>
  <c r="E354" i="5"/>
  <c r="X354" i="5"/>
  <c r="V355" i="5"/>
  <c r="E355" i="5"/>
  <c r="V356" i="5"/>
  <c r="E356" i="5"/>
  <c r="X356" i="5"/>
  <c r="V357" i="5"/>
  <c r="E357" i="5"/>
  <c r="V358" i="5"/>
  <c r="E358" i="5"/>
  <c r="X358" i="5"/>
  <c r="V359" i="5"/>
  <c r="E359" i="5"/>
  <c r="V360" i="5"/>
  <c r="E360" i="5"/>
  <c r="X360" i="5"/>
  <c r="V361" i="5"/>
  <c r="E361" i="5"/>
  <c r="X361" i="5"/>
  <c r="V362" i="5"/>
  <c r="E362" i="5"/>
  <c r="X362" i="5"/>
  <c r="V363" i="5"/>
  <c r="E363" i="5"/>
  <c r="V364" i="5"/>
  <c r="E364" i="5"/>
  <c r="X364" i="5"/>
  <c r="V365" i="5"/>
  <c r="E365" i="5"/>
  <c r="V366" i="5"/>
  <c r="E366" i="5"/>
  <c r="X366" i="5"/>
  <c r="V367" i="5"/>
  <c r="E367" i="5"/>
  <c r="V368" i="5"/>
  <c r="E368" i="5"/>
  <c r="X368" i="5"/>
  <c r="V369" i="5"/>
  <c r="E369" i="5"/>
  <c r="V370" i="5"/>
  <c r="E370" i="5"/>
  <c r="X370" i="5"/>
  <c r="V371" i="5"/>
  <c r="E371" i="5"/>
  <c r="X371" i="5"/>
  <c r="V372" i="5"/>
  <c r="E372" i="5"/>
  <c r="X372" i="5"/>
  <c r="V373" i="5"/>
  <c r="E373" i="5"/>
  <c r="X373" i="5"/>
  <c r="V374" i="5"/>
  <c r="E374" i="5"/>
  <c r="X374" i="5"/>
  <c r="V375" i="5"/>
  <c r="E375" i="5"/>
  <c r="V376" i="5"/>
  <c r="E376" i="5"/>
  <c r="X376" i="5"/>
  <c r="V377" i="5"/>
  <c r="E377" i="5"/>
  <c r="X377" i="5"/>
  <c r="V378" i="5"/>
  <c r="E378" i="5"/>
  <c r="X378" i="5"/>
  <c r="V379" i="5"/>
  <c r="E379" i="5"/>
  <c r="X379" i="5"/>
  <c r="V380" i="5"/>
  <c r="E380" i="5"/>
  <c r="X380" i="5"/>
  <c r="V381" i="5"/>
  <c r="E381" i="5"/>
  <c r="X381" i="5"/>
  <c r="V382" i="5"/>
  <c r="E382" i="5"/>
  <c r="X382" i="5"/>
  <c r="V383" i="5"/>
  <c r="E383" i="5"/>
  <c r="V384" i="5"/>
  <c r="E384" i="5"/>
  <c r="X384" i="5"/>
  <c r="V385" i="5"/>
  <c r="E385" i="5"/>
  <c r="X385" i="5"/>
  <c r="V386" i="5"/>
  <c r="E386" i="5"/>
  <c r="X386" i="5"/>
  <c r="V387" i="5"/>
  <c r="E387" i="5"/>
  <c r="V388" i="5"/>
  <c r="E388" i="5"/>
  <c r="X388" i="5"/>
  <c r="V389" i="5"/>
  <c r="E389" i="5"/>
  <c r="X389" i="5"/>
  <c r="V390" i="5"/>
  <c r="E390" i="5"/>
  <c r="X390" i="5"/>
  <c r="V391" i="5"/>
  <c r="E391" i="5"/>
  <c r="V392" i="5"/>
  <c r="E392" i="5"/>
  <c r="X392" i="5"/>
  <c r="V393" i="5"/>
  <c r="E393" i="5"/>
  <c r="X393" i="5"/>
  <c r="V394" i="5"/>
  <c r="E394" i="5"/>
  <c r="X394" i="5"/>
  <c r="V395" i="5"/>
  <c r="E395" i="5"/>
  <c r="V396" i="5"/>
  <c r="E396" i="5"/>
  <c r="X396" i="5"/>
  <c r="V397" i="5"/>
  <c r="E397" i="5"/>
  <c r="X397" i="5"/>
  <c r="V398" i="5"/>
  <c r="E398" i="5"/>
  <c r="X398" i="5"/>
  <c r="V399" i="5"/>
  <c r="E399" i="5"/>
  <c r="X399" i="5"/>
  <c r="V400" i="5"/>
  <c r="E400" i="5"/>
  <c r="X400" i="5"/>
  <c r="V401" i="5"/>
  <c r="E401" i="5"/>
  <c r="X401" i="5"/>
  <c r="V402" i="5"/>
  <c r="E402" i="5"/>
  <c r="X402" i="5"/>
  <c r="V403" i="5"/>
  <c r="E403" i="5"/>
  <c r="V404" i="5"/>
  <c r="E404" i="5"/>
  <c r="X404" i="5"/>
  <c r="V405" i="5"/>
  <c r="E405" i="5"/>
  <c r="X405" i="5"/>
  <c r="V406" i="5"/>
  <c r="E406" i="5"/>
  <c r="X406" i="5"/>
  <c r="V407" i="5"/>
  <c r="E407" i="5"/>
  <c r="V408" i="5"/>
  <c r="E408" i="5"/>
  <c r="X408" i="5"/>
  <c r="V409" i="5"/>
  <c r="E409" i="5"/>
  <c r="X409" i="5"/>
  <c r="V410" i="5"/>
  <c r="E410" i="5"/>
  <c r="X410" i="5"/>
  <c r="V411" i="5"/>
  <c r="E411" i="5"/>
  <c r="V412" i="5"/>
  <c r="E412" i="5"/>
  <c r="X412" i="5"/>
  <c r="V413" i="5"/>
  <c r="E413" i="5"/>
  <c r="X413" i="5"/>
  <c r="V414" i="5"/>
  <c r="E414" i="5"/>
  <c r="X414" i="5"/>
  <c r="V415" i="5"/>
  <c r="E415" i="5"/>
  <c r="V416" i="5"/>
  <c r="E416" i="5"/>
  <c r="X416" i="5"/>
  <c r="V417" i="5"/>
  <c r="E417" i="5"/>
  <c r="X417" i="5"/>
  <c r="V418" i="5"/>
  <c r="E418" i="5"/>
  <c r="X418" i="5"/>
  <c r="V419" i="5"/>
  <c r="E419" i="5"/>
  <c r="V420" i="5"/>
  <c r="E420" i="5"/>
  <c r="X420" i="5"/>
  <c r="V421" i="5"/>
  <c r="E421" i="5"/>
  <c r="X421" i="5"/>
  <c r="V422" i="5"/>
  <c r="E422" i="5"/>
  <c r="X422" i="5"/>
  <c r="V423" i="5"/>
  <c r="E423" i="5"/>
  <c r="V424" i="5"/>
  <c r="E424" i="5"/>
  <c r="X424" i="5"/>
  <c r="V425" i="5"/>
  <c r="E425" i="5"/>
  <c r="X425" i="5"/>
  <c r="V426" i="5"/>
  <c r="E426" i="5"/>
  <c r="X426" i="5"/>
  <c r="V427" i="5"/>
  <c r="E427" i="5"/>
  <c r="V428" i="5"/>
  <c r="E428" i="5"/>
  <c r="X428" i="5"/>
  <c r="V429" i="5"/>
  <c r="E429" i="5"/>
  <c r="X429" i="5"/>
  <c r="V430" i="5"/>
  <c r="E430" i="5"/>
  <c r="X430" i="5"/>
  <c r="V431" i="5"/>
  <c r="E431" i="5"/>
  <c r="V432" i="5"/>
  <c r="E432" i="5"/>
  <c r="X432" i="5"/>
  <c r="V433" i="5"/>
  <c r="E433" i="5"/>
  <c r="X433" i="5"/>
  <c r="V434" i="5"/>
  <c r="E434" i="5"/>
  <c r="X434" i="5"/>
  <c r="V435" i="5"/>
  <c r="E435" i="5"/>
  <c r="V436" i="5"/>
  <c r="E436" i="5"/>
  <c r="X436" i="5"/>
  <c r="V437" i="5"/>
  <c r="E437" i="5"/>
  <c r="X437" i="5"/>
  <c r="V438" i="5"/>
  <c r="E438" i="5"/>
  <c r="X438" i="5"/>
  <c r="V439" i="5"/>
  <c r="E439" i="5"/>
  <c r="V440" i="5"/>
  <c r="E440" i="5"/>
  <c r="X440" i="5"/>
  <c r="V441" i="5"/>
  <c r="E441" i="5"/>
  <c r="X441" i="5"/>
  <c r="V442" i="5"/>
  <c r="E442" i="5"/>
  <c r="X442" i="5"/>
  <c r="V443" i="5"/>
  <c r="E443" i="5"/>
  <c r="V444" i="5"/>
  <c r="E444" i="5"/>
  <c r="X444" i="5"/>
  <c r="V445" i="5"/>
  <c r="E445" i="5"/>
  <c r="X445" i="5"/>
  <c r="V446" i="5"/>
  <c r="E446" i="5"/>
  <c r="X446" i="5"/>
  <c r="V447" i="5"/>
  <c r="E447" i="5"/>
  <c r="V448" i="5"/>
  <c r="E448" i="5"/>
  <c r="X448" i="5"/>
  <c r="V449" i="5"/>
  <c r="E449" i="5"/>
  <c r="X449" i="5"/>
  <c r="V450" i="5"/>
  <c r="E450" i="5"/>
  <c r="X450" i="5"/>
  <c r="V451" i="5"/>
  <c r="E451" i="5"/>
  <c r="V452" i="5"/>
  <c r="E452" i="5"/>
  <c r="X452" i="5"/>
  <c r="V453" i="5"/>
  <c r="E453" i="5"/>
  <c r="X453" i="5"/>
  <c r="V454" i="5"/>
  <c r="E454" i="5"/>
  <c r="X454" i="5"/>
  <c r="V455" i="5"/>
  <c r="E455" i="5"/>
  <c r="X455" i="5"/>
  <c r="V456" i="5"/>
  <c r="E456" i="5"/>
  <c r="X456" i="5"/>
  <c r="V457" i="5"/>
  <c r="E457" i="5"/>
  <c r="X457" i="5"/>
  <c r="V458" i="5"/>
  <c r="E458" i="5"/>
  <c r="X458" i="5"/>
  <c r="V459" i="5"/>
  <c r="E459" i="5"/>
  <c r="X459" i="5"/>
  <c r="V460" i="5"/>
  <c r="E460" i="5"/>
  <c r="X460" i="5"/>
  <c r="V461" i="5"/>
  <c r="E461" i="5"/>
  <c r="X461" i="5"/>
  <c r="V462" i="5"/>
  <c r="E462" i="5"/>
  <c r="X462" i="5"/>
  <c r="V463" i="5"/>
  <c r="E463" i="5"/>
  <c r="V464" i="5"/>
  <c r="E464" i="5"/>
  <c r="X464" i="5"/>
  <c r="V465" i="5"/>
  <c r="E465" i="5"/>
  <c r="V466" i="5"/>
  <c r="E466" i="5"/>
  <c r="X466" i="5"/>
  <c r="V467" i="5"/>
  <c r="E467" i="5"/>
  <c r="V468" i="5"/>
  <c r="E468" i="5"/>
  <c r="X468" i="5"/>
  <c r="V469" i="5"/>
  <c r="E469" i="5"/>
  <c r="V470" i="5"/>
  <c r="E470" i="5"/>
  <c r="X470" i="5"/>
  <c r="V471" i="5"/>
  <c r="E471" i="5"/>
  <c r="X471" i="5"/>
  <c r="V472" i="5"/>
  <c r="E472" i="5"/>
  <c r="X472" i="5"/>
  <c r="V473" i="5"/>
  <c r="E473" i="5"/>
  <c r="V474" i="5"/>
  <c r="E474" i="5"/>
  <c r="X474" i="5"/>
  <c r="V475" i="5"/>
  <c r="E475" i="5"/>
  <c r="V476" i="5"/>
  <c r="E476" i="5"/>
  <c r="X476" i="5"/>
  <c r="V477" i="5"/>
  <c r="E477" i="5"/>
  <c r="V478" i="5"/>
  <c r="E478" i="5"/>
  <c r="X478" i="5"/>
  <c r="V479" i="5"/>
  <c r="E479" i="5"/>
  <c r="X479" i="5"/>
  <c r="V480" i="5"/>
  <c r="E480" i="5"/>
  <c r="X480" i="5"/>
  <c r="V481" i="5"/>
  <c r="E481" i="5"/>
  <c r="V482" i="5"/>
  <c r="E482" i="5"/>
  <c r="X482" i="5"/>
  <c r="V483" i="5"/>
  <c r="E483" i="5"/>
  <c r="X483" i="5"/>
  <c r="V484" i="5"/>
  <c r="E484" i="5"/>
  <c r="X484" i="5"/>
  <c r="V485" i="5"/>
  <c r="E485" i="5"/>
  <c r="V486" i="5"/>
  <c r="E486" i="5"/>
  <c r="X486" i="5"/>
  <c r="V487" i="5"/>
  <c r="E487" i="5"/>
  <c r="X487" i="5"/>
  <c r="V488" i="5"/>
  <c r="E488" i="5"/>
  <c r="X488" i="5"/>
  <c r="V489" i="5"/>
  <c r="E489" i="5"/>
  <c r="V490" i="5"/>
  <c r="E490" i="5"/>
  <c r="X490" i="5"/>
  <c r="V491" i="5"/>
  <c r="E491" i="5"/>
  <c r="X491" i="5"/>
  <c r="V492" i="5"/>
  <c r="E492" i="5"/>
  <c r="X492" i="5"/>
  <c r="V493" i="5"/>
  <c r="E493" i="5"/>
  <c r="V494" i="5"/>
  <c r="E494" i="5"/>
  <c r="X494" i="5"/>
  <c r="V495" i="5"/>
  <c r="E495" i="5"/>
  <c r="X495" i="5"/>
  <c r="V496" i="5"/>
  <c r="E496" i="5"/>
  <c r="X496" i="5"/>
  <c r="V497" i="5"/>
  <c r="E497" i="5"/>
  <c r="V498" i="5"/>
  <c r="E498" i="5"/>
  <c r="X498" i="5"/>
  <c r="V499" i="5"/>
  <c r="E499" i="5"/>
  <c r="X499" i="5"/>
  <c r="V500" i="5"/>
  <c r="E500" i="5"/>
  <c r="X500" i="5"/>
  <c r="V501" i="5"/>
  <c r="E501" i="5"/>
  <c r="V502" i="5"/>
  <c r="E502" i="5"/>
  <c r="X502" i="5"/>
  <c r="V503" i="5"/>
  <c r="E503" i="5"/>
  <c r="X503" i="5"/>
  <c r="V504" i="5"/>
  <c r="E504" i="5"/>
  <c r="X504" i="5"/>
  <c r="V505" i="5"/>
  <c r="E505" i="5"/>
  <c r="V506" i="5"/>
  <c r="E506" i="5"/>
  <c r="X506" i="5"/>
  <c r="V507" i="5"/>
  <c r="E507" i="5"/>
  <c r="X507" i="5"/>
  <c r="V508" i="5"/>
  <c r="E508" i="5"/>
  <c r="X508" i="5"/>
  <c r="V509" i="5"/>
  <c r="E509" i="5"/>
  <c r="V510" i="5"/>
  <c r="E510" i="5"/>
  <c r="X510" i="5"/>
  <c r="V511" i="5"/>
  <c r="E511" i="5"/>
  <c r="X511" i="5"/>
  <c r="V512" i="5"/>
  <c r="E512" i="5"/>
  <c r="X512" i="5"/>
  <c r="V513" i="5"/>
  <c r="E513" i="5"/>
  <c r="V514" i="5"/>
  <c r="E514" i="5"/>
  <c r="X514" i="5"/>
  <c r="V515" i="5"/>
  <c r="E515" i="5"/>
  <c r="X515" i="5"/>
  <c r="V516" i="5"/>
  <c r="E516" i="5"/>
  <c r="X516" i="5"/>
  <c r="V517" i="5"/>
  <c r="E517" i="5"/>
  <c r="V518" i="5"/>
  <c r="E518" i="5"/>
  <c r="X518" i="5"/>
  <c r="V519" i="5"/>
  <c r="E519" i="5"/>
  <c r="X519" i="5"/>
  <c r="V520" i="5"/>
  <c r="E520" i="5"/>
  <c r="X520" i="5"/>
  <c r="V521" i="5"/>
  <c r="E521" i="5"/>
  <c r="V522" i="5"/>
  <c r="E522" i="5"/>
  <c r="X522" i="5"/>
  <c r="V523" i="5"/>
  <c r="E523" i="5"/>
  <c r="X523" i="5"/>
  <c r="V524" i="5"/>
  <c r="E524" i="5"/>
  <c r="X524" i="5"/>
  <c r="V525" i="5"/>
  <c r="E525" i="5"/>
  <c r="V526" i="5"/>
  <c r="E526" i="5"/>
  <c r="X526" i="5"/>
  <c r="V527" i="5"/>
  <c r="E527" i="5"/>
  <c r="X527" i="5"/>
  <c r="V528" i="5"/>
  <c r="E528" i="5"/>
  <c r="X528" i="5"/>
  <c r="V529" i="5"/>
  <c r="E529" i="5"/>
  <c r="V530" i="5"/>
  <c r="E530" i="5"/>
  <c r="X530" i="5"/>
  <c r="V531" i="5"/>
  <c r="E531" i="5"/>
  <c r="X531" i="5"/>
  <c r="V532" i="5"/>
  <c r="E532" i="5"/>
  <c r="X532" i="5"/>
  <c r="V533" i="5"/>
  <c r="E533" i="5"/>
  <c r="V534" i="5"/>
  <c r="E534" i="5"/>
  <c r="X534" i="5"/>
  <c r="V535" i="5"/>
  <c r="E535" i="5"/>
  <c r="X535" i="5"/>
  <c r="V536" i="5"/>
  <c r="E536" i="5"/>
  <c r="X536" i="5"/>
  <c r="V537" i="5"/>
  <c r="E537" i="5"/>
  <c r="V538" i="5"/>
  <c r="E538" i="5"/>
  <c r="X538" i="5"/>
  <c r="V539" i="5"/>
  <c r="E539" i="5"/>
  <c r="X539" i="5"/>
  <c r="V540" i="5"/>
  <c r="E540" i="5"/>
  <c r="X540" i="5"/>
  <c r="V541" i="5"/>
  <c r="E541" i="5"/>
  <c r="V542" i="5"/>
  <c r="E542" i="5"/>
  <c r="X542" i="5"/>
  <c r="V543" i="5"/>
  <c r="E543" i="5"/>
  <c r="X543" i="5"/>
  <c r="V544" i="5"/>
  <c r="E544" i="5"/>
  <c r="X544" i="5"/>
  <c r="V545" i="5"/>
  <c r="E545" i="5"/>
  <c r="V546" i="5"/>
  <c r="E546" i="5"/>
  <c r="X546" i="5"/>
  <c r="V547" i="5"/>
  <c r="E547" i="5"/>
  <c r="X547" i="5"/>
  <c r="V548" i="5"/>
  <c r="E548" i="5"/>
  <c r="X548" i="5"/>
  <c r="V549" i="5"/>
  <c r="E549" i="5"/>
  <c r="V550" i="5"/>
  <c r="E550" i="5"/>
  <c r="X550" i="5"/>
  <c r="V551" i="5"/>
  <c r="E551" i="5"/>
  <c r="X551" i="5"/>
  <c r="V552" i="5"/>
  <c r="E552" i="5"/>
  <c r="X552" i="5"/>
  <c r="V553" i="5"/>
  <c r="E553" i="5"/>
  <c r="V554" i="5"/>
  <c r="E554" i="5"/>
  <c r="X554" i="5"/>
  <c r="V555" i="5"/>
  <c r="E555" i="5"/>
  <c r="V556" i="5"/>
  <c r="E556" i="5"/>
  <c r="X556" i="5"/>
  <c r="V557" i="5"/>
  <c r="E557" i="5"/>
  <c r="V558" i="5"/>
  <c r="E558" i="5"/>
  <c r="X558" i="5"/>
  <c r="V559" i="5"/>
  <c r="E559" i="5"/>
  <c r="X559" i="5"/>
  <c r="V560" i="5"/>
  <c r="E560" i="5"/>
  <c r="X560" i="5"/>
  <c r="V561" i="5"/>
  <c r="E561" i="5"/>
  <c r="V562" i="5"/>
  <c r="E562" i="5"/>
  <c r="X562" i="5"/>
  <c r="V563" i="5"/>
  <c r="E563" i="5"/>
  <c r="X563" i="5"/>
  <c r="V564" i="5"/>
  <c r="E564" i="5"/>
  <c r="X564" i="5"/>
  <c r="V565" i="5"/>
  <c r="E565" i="5"/>
  <c r="V566" i="5"/>
  <c r="E566" i="5"/>
  <c r="X566" i="5"/>
  <c r="V567" i="5"/>
  <c r="E567" i="5"/>
  <c r="V568" i="5"/>
  <c r="E568" i="5"/>
  <c r="X568" i="5"/>
  <c r="V569" i="5"/>
  <c r="E569" i="5"/>
  <c r="V570" i="5"/>
  <c r="E570" i="5"/>
  <c r="X570" i="5"/>
  <c r="V571" i="5"/>
  <c r="E571" i="5"/>
  <c r="V572" i="5"/>
  <c r="E572" i="5"/>
  <c r="X572" i="5"/>
  <c r="V573" i="5"/>
  <c r="E573" i="5"/>
  <c r="V574" i="5"/>
  <c r="E574" i="5"/>
  <c r="X574" i="5"/>
  <c r="V575" i="5"/>
  <c r="E575" i="5"/>
  <c r="V576" i="5"/>
  <c r="E576" i="5"/>
  <c r="X576" i="5"/>
  <c r="V577" i="5"/>
  <c r="E577" i="5"/>
  <c r="V578" i="5"/>
  <c r="E578" i="5"/>
  <c r="X578" i="5"/>
  <c r="V579" i="5"/>
  <c r="E579" i="5"/>
  <c r="V580" i="5"/>
  <c r="E580" i="5"/>
  <c r="X580" i="5"/>
  <c r="V581" i="5"/>
  <c r="E581" i="5"/>
  <c r="V582" i="5"/>
  <c r="E582" i="5"/>
  <c r="X582" i="5"/>
  <c r="V583" i="5"/>
  <c r="E583" i="5"/>
  <c r="V584" i="5"/>
  <c r="E584" i="5"/>
  <c r="X584" i="5"/>
  <c r="V585" i="5"/>
  <c r="E585" i="5"/>
  <c r="V586" i="5"/>
  <c r="E586" i="5"/>
  <c r="X586" i="5"/>
  <c r="V587" i="5"/>
  <c r="E587" i="5"/>
  <c r="V588" i="5"/>
  <c r="E588" i="5"/>
  <c r="X588" i="5"/>
  <c r="V589" i="5"/>
  <c r="E589" i="5"/>
  <c r="V590" i="5"/>
  <c r="E590" i="5"/>
  <c r="X590" i="5"/>
  <c r="V591" i="5"/>
  <c r="E591" i="5"/>
  <c r="V592" i="5"/>
  <c r="E592" i="5"/>
  <c r="X592" i="5"/>
  <c r="V593" i="5"/>
  <c r="E593" i="5"/>
  <c r="V594" i="5"/>
  <c r="E594" i="5"/>
  <c r="X594" i="5"/>
  <c r="V595" i="5"/>
  <c r="E595" i="5"/>
  <c r="V596" i="5"/>
  <c r="E596" i="5"/>
  <c r="X596" i="5"/>
  <c r="V597" i="5"/>
  <c r="E597" i="5"/>
  <c r="V598" i="5"/>
  <c r="E598" i="5"/>
  <c r="X598" i="5"/>
  <c r="V599" i="5"/>
  <c r="E599" i="5"/>
  <c r="V600" i="5"/>
  <c r="E600" i="5"/>
  <c r="X600" i="5"/>
  <c r="V601" i="5"/>
  <c r="E601" i="5"/>
  <c r="V602" i="5"/>
  <c r="E602" i="5"/>
  <c r="X602" i="5"/>
  <c r="V603" i="5"/>
  <c r="E603" i="5"/>
  <c r="V604" i="5"/>
  <c r="E604" i="5"/>
  <c r="X604" i="5"/>
  <c r="V605" i="5"/>
  <c r="E605" i="5"/>
  <c r="V606" i="5"/>
  <c r="E606" i="5"/>
  <c r="X606" i="5"/>
  <c r="V607" i="5"/>
  <c r="E607" i="5"/>
  <c r="V608" i="5"/>
  <c r="E608" i="5"/>
  <c r="X608" i="5"/>
  <c r="V609" i="5"/>
  <c r="E609" i="5"/>
  <c r="V610" i="5"/>
  <c r="E610" i="5"/>
  <c r="X610" i="5"/>
  <c r="V611" i="5"/>
  <c r="E611" i="5"/>
  <c r="V612" i="5"/>
  <c r="E612" i="5"/>
  <c r="X612" i="5"/>
  <c r="V613" i="5"/>
  <c r="E613" i="5"/>
  <c r="V614" i="5"/>
  <c r="E614" i="5"/>
  <c r="X614" i="5"/>
  <c r="V615" i="5"/>
  <c r="E615" i="5"/>
  <c r="V616" i="5"/>
  <c r="E616" i="5"/>
  <c r="X616" i="5"/>
  <c r="V617" i="5"/>
  <c r="E617" i="5"/>
  <c r="V618" i="5"/>
  <c r="E618" i="5"/>
  <c r="X618" i="5"/>
  <c r="V619" i="5"/>
  <c r="E619" i="5"/>
  <c r="X619" i="5"/>
  <c r="V620" i="5"/>
  <c r="E620" i="5"/>
  <c r="X620" i="5"/>
  <c r="V621" i="5"/>
  <c r="E621" i="5"/>
  <c r="V622" i="5"/>
  <c r="E622" i="5"/>
  <c r="X622" i="5"/>
  <c r="V623" i="5"/>
  <c r="E623" i="5"/>
  <c r="X623" i="5"/>
  <c r="V624" i="5"/>
  <c r="E624" i="5"/>
  <c r="X624" i="5"/>
  <c r="V625" i="5"/>
  <c r="E625" i="5"/>
  <c r="V626" i="5"/>
  <c r="E626" i="5"/>
  <c r="X626" i="5"/>
  <c r="V627" i="5"/>
  <c r="E627" i="5"/>
  <c r="V628" i="5"/>
  <c r="E628" i="5"/>
  <c r="X628" i="5"/>
  <c r="V629" i="5"/>
  <c r="E629" i="5"/>
  <c r="V630" i="5"/>
  <c r="E630" i="5"/>
  <c r="X630" i="5"/>
  <c r="V631" i="5"/>
  <c r="E631" i="5"/>
  <c r="V632" i="5"/>
  <c r="E632" i="5"/>
  <c r="X632" i="5"/>
  <c r="V633" i="5"/>
  <c r="E633" i="5"/>
  <c r="V634" i="5"/>
  <c r="E634" i="5"/>
  <c r="X634" i="5"/>
  <c r="V635" i="5"/>
  <c r="E635" i="5"/>
  <c r="V636" i="5"/>
  <c r="E636" i="5"/>
  <c r="X636" i="5"/>
  <c r="V637" i="5"/>
  <c r="E637" i="5"/>
  <c r="V638" i="5"/>
  <c r="E638" i="5"/>
  <c r="X638" i="5"/>
  <c r="V639" i="5"/>
  <c r="E639" i="5"/>
  <c r="X639" i="5"/>
  <c r="V640" i="5"/>
  <c r="E640" i="5"/>
  <c r="X640" i="5"/>
  <c r="V641" i="5"/>
  <c r="E641" i="5"/>
  <c r="X641" i="5"/>
  <c r="V642" i="5"/>
  <c r="E642" i="5"/>
  <c r="X642" i="5"/>
  <c r="V643" i="5"/>
  <c r="E643" i="5"/>
  <c r="V644" i="5"/>
  <c r="E644" i="5"/>
  <c r="X644" i="5"/>
  <c r="V645" i="5"/>
  <c r="E645" i="5"/>
  <c r="X645" i="5"/>
  <c r="V646" i="5"/>
  <c r="E646" i="5"/>
  <c r="X646" i="5"/>
  <c r="V647" i="5"/>
  <c r="E647" i="5"/>
  <c r="V648" i="5"/>
  <c r="E648" i="5"/>
  <c r="X648" i="5"/>
  <c r="V649" i="5"/>
  <c r="E649" i="5"/>
  <c r="V650" i="5"/>
  <c r="E650" i="5"/>
  <c r="X650" i="5"/>
  <c r="V651" i="5"/>
  <c r="E651" i="5"/>
  <c r="X651" i="5"/>
  <c r="V652" i="5"/>
  <c r="E652" i="5"/>
  <c r="X652" i="5"/>
  <c r="V653" i="5"/>
  <c r="E653" i="5"/>
  <c r="V654" i="5"/>
  <c r="E654" i="5"/>
  <c r="X654" i="5"/>
  <c r="V655" i="5"/>
  <c r="E655" i="5"/>
  <c r="X655" i="5"/>
  <c r="V656" i="5"/>
  <c r="E656" i="5"/>
  <c r="X656" i="5"/>
  <c r="V657" i="5"/>
  <c r="E657" i="5"/>
  <c r="X657" i="5"/>
  <c r="V658" i="5"/>
  <c r="E658" i="5"/>
  <c r="X658" i="5"/>
  <c r="V659" i="5"/>
  <c r="E659" i="5"/>
  <c r="V660" i="5"/>
  <c r="E660" i="5"/>
  <c r="X660" i="5"/>
  <c r="V661" i="5"/>
  <c r="E661" i="5"/>
  <c r="V662" i="5"/>
  <c r="E662" i="5"/>
  <c r="X662" i="5"/>
  <c r="V663" i="5"/>
  <c r="E663" i="5"/>
  <c r="V664" i="5"/>
  <c r="E664" i="5"/>
  <c r="X664" i="5"/>
  <c r="V665" i="5"/>
  <c r="E665" i="5"/>
  <c r="V666" i="5"/>
  <c r="E666" i="5"/>
  <c r="X666" i="5"/>
  <c r="V667" i="5"/>
  <c r="E667" i="5"/>
  <c r="V668" i="5"/>
  <c r="E668" i="5"/>
  <c r="X668" i="5"/>
  <c r="V669" i="5"/>
  <c r="E669" i="5"/>
  <c r="V670" i="5"/>
  <c r="E670" i="5"/>
  <c r="X670" i="5"/>
  <c r="V671" i="5"/>
  <c r="E671" i="5"/>
  <c r="X671" i="5"/>
  <c r="V672" i="5"/>
  <c r="E672" i="5"/>
  <c r="X672" i="5"/>
  <c r="V673" i="5"/>
  <c r="E673" i="5"/>
  <c r="V674" i="5"/>
  <c r="E674" i="5"/>
  <c r="X674" i="5"/>
  <c r="V675" i="5"/>
  <c r="E675" i="5"/>
  <c r="V676" i="5"/>
  <c r="E676" i="5"/>
  <c r="X676" i="5"/>
  <c r="V677" i="5"/>
  <c r="E677" i="5"/>
  <c r="V678" i="5"/>
  <c r="E678" i="5"/>
  <c r="X678" i="5"/>
  <c r="V679" i="5"/>
  <c r="E679" i="5"/>
  <c r="V680" i="5"/>
  <c r="E680" i="5"/>
  <c r="X680" i="5"/>
  <c r="V681" i="5"/>
  <c r="E681" i="5"/>
  <c r="X681" i="5"/>
  <c r="V682" i="5"/>
  <c r="E682" i="5"/>
  <c r="X682" i="5"/>
  <c r="V683" i="5"/>
  <c r="E683" i="5"/>
  <c r="X683" i="5"/>
  <c r="V684" i="5"/>
  <c r="E684" i="5"/>
  <c r="X684" i="5"/>
  <c r="V685" i="5"/>
  <c r="E685" i="5"/>
  <c r="X685" i="5"/>
  <c r="V686" i="5"/>
  <c r="E686" i="5"/>
  <c r="X686" i="5"/>
  <c r="V687" i="5"/>
  <c r="E687" i="5"/>
  <c r="V688" i="5"/>
  <c r="E688" i="5"/>
  <c r="X688" i="5"/>
  <c r="V689" i="5"/>
  <c r="E689" i="5"/>
  <c r="X689" i="5"/>
  <c r="V690" i="5"/>
  <c r="E690" i="5"/>
  <c r="X690" i="5"/>
  <c r="V691" i="5"/>
  <c r="E691" i="5"/>
  <c r="X691" i="5"/>
  <c r="V692" i="5"/>
  <c r="E692" i="5"/>
  <c r="X692" i="5"/>
  <c r="V693" i="5"/>
  <c r="E693" i="5"/>
  <c r="X693" i="5"/>
  <c r="V694" i="5"/>
  <c r="E694" i="5"/>
  <c r="X694" i="5"/>
  <c r="V695" i="5"/>
  <c r="E695" i="5"/>
  <c r="X695" i="5"/>
  <c r="V696" i="5"/>
  <c r="E696" i="5"/>
  <c r="X696" i="5"/>
  <c r="V697" i="5"/>
  <c r="E697" i="5"/>
  <c r="X697" i="5"/>
  <c r="V698" i="5"/>
  <c r="E698" i="5"/>
  <c r="X698" i="5"/>
  <c r="V699" i="5"/>
  <c r="E699" i="5"/>
  <c r="X699" i="5"/>
  <c r="V700" i="5"/>
  <c r="E700" i="5"/>
  <c r="X700" i="5"/>
  <c r="V701" i="5"/>
  <c r="E701" i="5"/>
  <c r="X701" i="5"/>
  <c r="V702" i="5"/>
  <c r="E702" i="5"/>
  <c r="X702" i="5"/>
  <c r="V703" i="5"/>
  <c r="E703" i="5"/>
  <c r="V704" i="5"/>
  <c r="E704" i="5"/>
  <c r="X704" i="5"/>
  <c r="V705" i="5"/>
  <c r="E705" i="5"/>
  <c r="X705" i="5"/>
  <c r="V706" i="5"/>
  <c r="E706" i="5"/>
  <c r="X706" i="5"/>
  <c r="V707" i="5"/>
  <c r="E707" i="5"/>
  <c r="X707" i="5"/>
  <c r="V708" i="5"/>
  <c r="E708" i="5"/>
  <c r="X708" i="5"/>
  <c r="V709" i="5"/>
  <c r="E709" i="5"/>
  <c r="X709" i="5"/>
  <c r="V710" i="5"/>
  <c r="E710" i="5"/>
  <c r="X710" i="5"/>
  <c r="V711" i="5"/>
  <c r="E711" i="5"/>
  <c r="X711" i="5"/>
  <c r="V712" i="5"/>
  <c r="E712" i="5"/>
  <c r="X712" i="5"/>
  <c r="V713" i="5"/>
  <c r="E713" i="5"/>
  <c r="X713" i="5"/>
  <c r="V714" i="5"/>
  <c r="E714" i="5"/>
  <c r="X714" i="5"/>
  <c r="V715" i="5"/>
  <c r="E715" i="5"/>
  <c r="X715" i="5"/>
  <c r="V716" i="5"/>
  <c r="E716" i="5"/>
  <c r="X716" i="5"/>
  <c r="V717" i="5"/>
  <c r="E717" i="5"/>
  <c r="X717" i="5"/>
  <c r="V718" i="5"/>
  <c r="E718" i="5"/>
  <c r="X718" i="5"/>
  <c r="V719" i="5"/>
  <c r="E719" i="5"/>
  <c r="X719" i="5"/>
  <c r="V720" i="5"/>
  <c r="E720" i="5"/>
  <c r="X720" i="5"/>
  <c r="V721" i="5"/>
  <c r="E721" i="5"/>
  <c r="X721" i="5"/>
  <c r="V722" i="5"/>
  <c r="E722" i="5"/>
  <c r="X722" i="5"/>
  <c r="V723" i="5"/>
  <c r="E723" i="5"/>
  <c r="X723" i="5"/>
  <c r="V724" i="5"/>
  <c r="E724" i="5"/>
  <c r="X724" i="5"/>
  <c r="V725" i="5"/>
  <c r="E725" i="5"/>
  <c r="X725" i="5"/>
  <c r="V726" i="5"/>
  <c r="E726" i="5"/>
  <c r="X726" i="5"/>
  <c r="V727" i="5"/>
  <c r="E727" i="5"/>
  <c r="X727" i="5"/>
  <c r="V728" i="5"/>
  <c r="E728" i="5"/>
  <c r="X728" i="5"/>
  <c r="V729" i="5"/>
  <c r="E729" i="5"/>
  <c r="X729" i="5"/>
  <c r="V730" i="5"/>
  <c r="E730" i="5"/>
  <c r="X730" i="5"/>
  <c r="V731" i="5"/>
  <c r="E731" i="5"/>
  <c r="X731" i="5"/>
  <c r="V732" i="5"/>
  <c r="E732" i="5"/>
  <c r="X732" i="5"/>
  <c r="V733" i="5"/>
  <c r="E733" i="5"/>
  <c r="X733" i="5"/>
  <c r="V734" i="5"/>
  <c r="E734" i="5"/>
  <c r="X734" i="5"/>
  <c r="V735" i="5"/>
  <c r="E735" i="5"/>
  <c r="X735" i="5"/>
  <c r="V736" i="5"/>
  <c r="E736" i="5"/>
  <c r="X736" i="5"/>
  <c r="V737" i="5"/>
  <c r="E737" i="5"/>
  <c r="X737" i="5"/>
  <c r="V738" i="5"/>
  <c r="E738" i="5"/>
  <c r="X738" i="5"/>
  <c r="V739" i="5"/>
  <c r="E739" i="5"/>
  <c r="X739" i="5"/>
  <c r="V740" i="5"/>
  <c r="E740" i="5"/>
  <c r="X740" i="5"/>
  <c r="V741" i="5"/>
  <c r="E741" i="5"/>
  <c r="X741" i="5"/>
  <c r="V742" i="5"/>
  <c r="E742" i="5"/>
  <c r="X742" i="5"/>
  <c r="V743" i="5"/>
  <c r="E743" i="5"/>
  <c r="X743" i="5"/>
  <c r="V744" i="5"/>
  <c r="E744" i="5"/>
  <c r="X744" i="5"/>
  <c r="V745" i="5"/>
  <c r="E745" i="5"/>
  <c r="X745" i="5"/>
  <c r="V746" i="5"/>
  <c r="E746" i="5"/>
  <c r="X746" i="5"/>
  <c r="V747" i="5"/>
  <c r="E747" i="5"/>
  <c r="X747" i="5"/>
  <c r="V748" i="5"/>
  <c r="E748" i="5"/>
  <c r="X748" i="5"/>
  <c r="V749" i="5"/>
  <c r="E749" i="5"/>
  <c r="X749" i="5"/>
  <c r="V750" i="5"/>
  <c r="E750" i="5"/>
  <c r="X750" i="5"/>
  <c r="V751" i="5"/>
  <c r="E751" i="5"/>
  <c r="X751" i="5"/>
  <c r="V752" i="5"/>
  <c r="E752" i="5"/>
  <c r="X752" i="5"/>
  <c r="V753" i="5"/>
  <c r="E753" i="5"/>
  <c r="X753" i="5"/>
  <c r="V754" i="5"/>
  <c r="E754" i="5"/>
  <c r="X754" i="5"/>
  <c r="V755" i="5"/>
  <c r="E755" i="5"/>
  <c r="X755" i="5"/>
  <c r="V756" i="5"/>
  <c r="E756" i="5"/>
  <c r="X756" i="5"/>
  <c r="V757" i="5"/>
  <c r="E757" i="5"/>
  <c r="X757" i="5"/>
  <c r="V758" i="5"/>
  <c r="E758" i="5"/>
  <c r="X758" i="5"/>
  <c r="V759" i="5"/>
  <c r="E759" i="5"/>
  <c r="X759" i="5"/>
  <c r="V760" i="5"/>
  <c r="E760" i="5"/>
  <c r="X760" i="5"/>
  <c r="V761" i="5"/>
  <c r="E761" i="5"/>
  <c r="X761" i="5"/>
  <c r="V762" i="5"/>
  <c r="E762" i="5"/>
  <c r="X762" i="5"/>
  <c r="V763" i="5"/>
  <c r="E763" i="5"/>
  <c r="X763" i="5"/>
  <c r="V764" i="5"/>
  <c r="E764" i="5"/>
  <c r="X764" i="5"/>
  <c r="V765" i="5"/>
  <c r="E765" i="5"/>
  <c r="X765" i="5"/>
  <c r="V766" i="5"/>
  <c r="E766" i="5"/>
  <c r="X766" i="5"/>
  <c r="V767" i="5"/>
  <c r="E767" i="5"/>
  <c r="V768" i="5"/>
  <c r="E768" i="5"/>
  <c r="X768" i="5"/>
  <c r="V769" i="5"/>
  <c r="E769" i="5"/>
  <c r="X769" i="5"/>
  <c r="V770" i="5"/>
  <c r="E770" i="5"/>
  <c r="X770" i="5"/>
  <c r="V771" i="5"/>
  <c r="E771" i="5"/>
  <c r="X771" i="5"/>
  <c r="V772" i="5"/>
  <c r="E772" i="5"/>
  <c r="X772" i="5"/>
  <c r="V773" i="5"/>
  <c r="E773" i="5"/>
  <c r="X773" i="5"/>
  <c r="V774" i="5"/>
  <c r="E774" i="5"/>
  <c r="X774" i="5"/>
  <c r="V775" i="5"/>
  <c r="E775" i="5"/>
  <c r="V776" i="5"/>
  <c r="E776" i="5"/>
  <c r="X776" i="5"/>
  <c r="V777" i="5"/>
  <c r="E777" i="5"/>
  <c r="X777" i="5"/>
  <c r="V778" i="5"/>
  <c r="E778" i="5"/>
  <c r="X778" i="5"/>
  <c r="V779" i="5"/>
  <c r="E779" i="5"/>
  <c r="X779" i="5"/>
  <c r="V780" i="5"/>
  <c r="E780" i="5"/>
  <c r="X780" i="5"/>
  <c r="V781" i="5"/>
  <c r="E781" i="5"/>
  <c r="X781" i="5"/>
  <c r="V782" i="5"/>
  <c r="E782" i="5"/>
  <c r="X782" i="5"/>
  <c r="V783" i="5"/>
  <c r="E783" i="5"/>
  <c r="X783" i="5"/>
  <c r="V784" i="5"/>
  <c r="E784" i="5"/>
  <c r="X784" i="5"/>
  <c r="V785" i="5"/>
  <c r="E785" i="5"/>
  <c r="X785" i="5"/>
  <c r="V786" i="5"/>
  <c r="E786" i="5"/>
  <c r="X786" i="5"/>
  <c r="V787" i="5"/>
  <c r="E787" i="5"/>
  <c r="X787" i="5"/>
  <c r="V788" i="5"/>
  <c r="E788" i="5"/>
  <c r="X788" i="5"/>
  <c r="V789" i="5"/>
  <c r="E789" i="5"/>
  <c r="X789" i="5"/>
  <c r="V790" i="5"/>
  <c r="E790" i="5"/>
  <c r="X790" i="5"/>
  <c r="V791" i="5"/>
  <c r="E791" i="5"/>
  <c r="X791" i="5"/>
  <c r="V792" i="5"/>
  <c r="E792" i="5"/>
  <c r="X792" i="5"/>
  <c r="V793" i="5"/>
  <c r="E793" i="5"/>
  <c r="X793" i="5"/>
  <c r="V794" i="5"/>
  <c r="E794" i="5"/>
  <c r="X794" i="5"/>
  <c r="V795" i="5"/>
  <c r="E795" i="5"/>
  <c r="X795" i="5"/>
  <c r="V796" i="5"/>
  <c r="E796" i="5"/>
  <c r="X796" i="5"/>
  <c r="V797" i="5"/>
  <c r="E797" i="5"/>
  <c r="X797" i="5"/>
  <c r="V798" i="5"/>
  <c r="E798" i="5"/>
  <c r="X798" i="5"/>
  <c r="V799" i="5"/>
  <c r="E799" i="5"/>
  <c r="X799" i="5"/>
  <c r="V800" i="5"/>
  <c r="E800" i="5"/>
  <c r="X800" i="5"/>
  <c r="V801" i="5"/>
  <c r="E801" i="5"/>
  <c r="X801" i="5"/>
  <c r="V802" i="5"/>
  <c r="E802" i="5"/>
  <c r="X802" i="5"/>
  <c r="V803" i="5"/>
  <c r="E803" i="5"/>
  <c r="X803" i="5"/>
  <c r="V804" i="5"/>
  <c r="E804" i="5"/>
  <c r="X804" i="5"/>
  <c r="V805" i="5"/>
  <c r="E805" i="5"/>
  <c r="X805" i="5"/>
  <c r="V806" i="5"/>
  <c r="E806" i="5"/>
  <c r="X806" i="5"/>
  <c r="V807" i="5"/>
  <c r="E807" i="5"/>
  <c r="X807" i="5"/>
  <c r="V808" i="5"/>
  <c r="E808" i="5"/>
  <c r="X808" i="5"/>
  <c r="V809" i="5"/>
  <c r="E809" i="5"/>
  <c r="X809" i="5"/>
  <c r="V810" i="5"/>
  <c r="E810" i="5"/>
  <c r="X810" i="5"/>
  <c r="V811" i="5"/>
  <c r="E811" i="5"/>
  <c r="V812" i="5"/>
  <c r="E812" i="5"/>
  <c r="X812" i="5"/>
  <c r="V813" i="5"/>
  <c r="E813" i="5"/>
  <c r="X813" i="5"/>
  <c r="V814" i="5"/>
  <c r="E814" i="5"/>
  <c r="X814" i="5"/>
  <c r="V815" i="5"/>
  <c r="E815" i="5"/>
  <c r="X815" i="5"/>
  <c r="V816" i="5"/>
  <c r="E816" i="5"/>
  <c r="X816" i="5"/>
  <c r="V817" i="5"/>
  <c r="E817" i="5"/>
  <c r="V818" i="5"/>
  <c r="E818" i="5"/>
  <c r="X818" i="5"/>
  <c r="V819" i="5"/>
  <c r="E819" i="5"/>
  <c r="X819" i="5"/>
  <c r="V820" i="5"/>
  <c r="E820" i="5"/>
  <c r="X820" i="5"/>
  <c r="V821" i="5"/>
  <c r="E821" i="5"/>
  <c r="X821" i="5"/>
  <c r="V822" i="5"/>
  <c r="E822" i="5"/>
  <c r="X822" i="5"/>
  <c r="V823" i="5"/>
  <c r="E823" i="5"/>
  <c r="V824" i="5"/>
  <c r="E824" i="5"/>
  <c r="X824" i="5"/>
  <c r="V825" i="5"/>
  <c r="E825" i="5"/>
  <c r="X825" i="5"/>
  <c r="V826" i="5"/>
  <c r="E826" i="5"/>
  <c r="X826" i="5"/>
  <c r="V827" i="5"/>
  <c r="E827" i="5"/>
  <c r="X827" i="5"/>
  <c r="V828" i="5"/>
  <c r="E828" i="5"/>
  <c r="X828" i="5"/>
  <c r="V829" i="5"/>
  <c r="E829" i="5"/>
  <c r="X829" i="5"/>
  <c r="V830" i="5"/>
  <c r="E830" i="5"/>
  <c r="X830" i="5"/>
  <c r="V831" i="5"/>
  <c r="E831" i="5"/>
  <c r="X831" i="5"/>
  <c r="V832" i="5"/>
  <c r="E832" i="5"/>
  <c r="X832" i="5"/>
  <c r="V833" i="5"/>
  <c r="E833" i="5"/>
  <c r="V834" i="5"/>
  <c r="E834" i="5"/>
  <c r="X834" i="5"/>
  <c r="V835" i="5"/>
  <c r="E835" i="5"/>
  <c r="X835" i="5"/>
  <c r="V836" i="5"/>
  <c r="E836" i="5"/>
  <c r="X836" i="5"/>
  <c r="V837" i="5"/>
  <c r="E837" i="5"/>
  <c r="X837" i="5"/>
  <c r="V838" i="5"/>
  <c r="E838" i="5"/>
  <c r="X838" i="5"/>
  <c r="V839" i="5"/>
  <c r="E839" i="5"/>
  <c r="V840" i="5"/>
  <c r="E840" i="5"/>
  <c r="X840" i="5"/>
  <c r="V841" i="5"/>
  <c r="E841" i="5"/>
  <c r="V842" i="5"/>
  <c r="E842" i="5"/>
  <c r="X842" i="5"/>
  <c r="V843" i="5"/>
  <c r="E843" i="5"/>
  <c r="X843" i="5"/>
  <c r="V844" i="5"/>
  <c r="E844" i="5"/>
  <c r="X844" i="5"/>
  <c r="V845" i="5"/>
  <c r="E845" i="5"/>
  <c r="V846" i="5"/>
  <c r="E846" i="5"/>
  <c r="X846" i="5"/>
  <c r="V847" i="5"/>
  <c r="E847" i="5"/>
  <c r="X847" i="5"/>
  <c r="V848" i="5"/>
  <c r="E848" i="5"/>
  <c r="X848" i="5"/>
  <c r="V849" i="5"/>
  <c r="E849" i="5"/>
  <c r="V850" i="5"/>
  <c r="E850" i="5"/>
  <c r="X850" i="5"/>
  <c r="V851" i="5"/>
  <c r="E851" i="5"/>
  <c r="X851" i="5"/>
  <c r="V852" i="5"/>
  <c r="E852" i="5"/>
  <c r="X852" i="5"/>
  <c r="V853" i="5"/>
  <c r="E853" i="5"/>
  <c r="X853" i="5"/>
  <c r="V854" i="5"/>
  <c r="E854" i="5"/>
  <c r="X854" i="5"/>
  <c r="V855" i="5"/>
  <c r="E855" i="5"/>
  <c r="X855" i="5"/>
  <c r="V856" i="5"/>
  <c r="E856" i="5"/>
  <c r="X856" i="5"/>
  <c r="V857" i="5"/>
  <c r="E857" i="5"/>
  <c r="X857" i="5"/>
  <c r="V858" i="5"/>
  <c r="E858" i="5"/>
  <c r="X858" i="5"/>
  <c r="V859" i="5"/>
  <c r="E859" i="5"/>
  <c r="V860" i="5"/>
  <c r="E860" i="5"/>
  <c r="X860" i="5"/>
  <c r="V861" i="5"/>
  <c r="E861" i="5"/>
  <c r="X861" i="5"/>
  <c r="V862" i="5"/>
  <c r="E862" i="5"/>
  <c r="X862" i="5"/>
  <c r="V863" i="5"/>
  <c r="E863" i="5"/>
  <c r="X863" i="5"/>
  <c r="V864" i="5"/>
  <c r="E864" i="5"/>
  <c r="X864" i="5"/>
  <c r="V865" i="5"/>
  <c r="E865" i="5"/>
  <c r="X865" i="5"/>
  <c r="V866" i="5"/>
  <c r="E866" i="5"/>
  <c r="X866" i="5"/>
  <c r="V867" i="5"/>
  <c r="E867" i="5"/>
  <c r="X867" i="5"/>
  <c r="V868" i="5"/>
  <c r="E868" i="5"/>
  <c r="X868" i="5"/>
  <c r="V869" i="5"/>
  <c r="E869" i="5"/>
  <c r="V870" i="5"/>
  <c r="E870" i="5"/>
  <c r="X870" i="5"/>
  <c r="V871" i="5"/>
  <c r="E871" i="5"/>
  <c r="X871" i="5"/>
  <c r="V872" i="5"/>
  <c r="E872" i="5"/>
  <c r="X872" i="5"/>
  <c r="V873" i="5"/>
  <c r="E873" i="5"/>
  <c r="X873" i="5"/>
  <c r="V874" i="5"/>
  <c r="E874" i="5"/>
  <c r="X874" i="5"/>
  <c r="V875" i="5"/>
  <c r="E875" i="5"/>
  <c r="X875" i="5"/>
  <c r="V876" i="5"/>
  <c r="E876" i="5"/>
  <c r="X876" i="5"/>
  <c r="V877" i="5"/>
  <c r="E877" i="5"/>
  <c r="X877" i="5"/>
  <c r="V878" i="5"/>
  <c r="E878" i="5"/>
  <c r="X878" i="5"/>
  <c r="V879" i="5"/>
  <c r="E879" i="5"/>
  <c r="X879" i="5"/>
  <c r="V880" i="5"/>
  <c r="E880" i="5"/>
  <c r="X880" i="5"/>
  <c r="V881" i="5"/>
  <c r="E881" i="5"/>
  <c r="X881" i="5"/>
  <c r="V882" i="5"/>
  <c r="E882" i="5"/>
  <c r="X882" i="5"/>
  <c r="V883" i="5"/>
  <c r="E883" i="5"/>
  <c r="X883" i="5"/>
  <c r="V884" i="5"/>
  <c r="E884" i="5"/>
  <c r="X884" i="5"/>
  <c r="V885" i="5"/>
  <c r="E885" i="5"/>
  <c r="X885" i="5"/>
  <c r="V886" i="5"/>
  <c r="E886" i="5"/>
  <c r="X886" i="5"/>
  <c r="V887" i="5"/>
  <c r="E887" i="5"/>
  <c r="X887" i="5"/>
  <c r="V888" i="5"/>
  <c r="E888" i="5"/>
  <c r="X888" i="5"/>
  <c r="V889" i="5"/>
  <c r="E889" i="5"/>
  <c r="X889" i="5"/>
  <c r="V890" i="5"/>
  <c r="E890" i="5"/>
  <c r="X890" i="5"/>
  <c r="V891" i="5"/>
  <c r="E891" i="5"/>
  <c r="X891" i="5"/>
  <c r="V892" i="5"/>
  <c r="E892" i="5"/>
  <c r="X892" i="5"/>
  <c r="V893" i="5"/>
  <c r="E893" i="5"/>
  <c r="X893" i="5"/>
  <c r="V894" i="5"/>
  <c r="E894" i="5"/>
  <c r="X894" i="5"/>
  <c r="V895" i="5"/>
  <c r="E895" i="5"/>
  <c r="V896" i="5"/>
  <c r="E896" i="5"/>
  <c r="X896" i="5"/>
  <c r="V897" i="5"/>
  <c r="E897" i="5"/>
  <c r="X897" i="5"/>
  <c r="V898" i="5"/>
  <c r="E898" i="5"/>
  <c r="X898" i="5"/>
  <c r="V899" i="5"/>
  <c r="E899" i="5"/>
  <c r="X899" i="5"/>
  <c r="V900" i="5"/>
  <c r="E900" i="5"/>
  <c r="X900" i="5"/>
  <c r="V901" i="5"/>
  <c r="E901" i="5"/>
  <c r="X901" i="5"/>
  <c r="V902" i="5"/>
  <c r="E902" i="5"/>
  <c r="X902" i="5"/>
  <c r="V903" i="5"/>
  <c r="E903" i="5"/>
  <c r="V904" i="5"/>
  <c r="E904" i="5"/>
  <c r="X904" i="5"/>
  <c r="V905" i="5"/>
  <c r="E905" i="5"/>
  <c r="X905" i="5"/>
  <c r="V906" i="5"/>
  <c r="E906" i="5"/>
  <c r="X906" i="5"/>
  <c r="V907" i="5"/>
  <c r="E907" i="5"/>
  <c r="X907" i="5"/>
  <c r="V908" i="5"/>
  <c r="E908" i="5"/>
  <c r="X908" i="5"/>
  <c r="V909" i="5"/>
  <c r="E909" i="5"/>
  <c r="X909" i="5"/>
  <c r="V910" i="5"/>
  <c r="E910" i="5"/>
  <c r="X910" i="5"/>
  <c r="V911" i="5"/>
  <c r="E911" i="5"/>
  <c r="V912" i="5"/>
  <c r="E912" i="5"/>
  <c r="X912" i="5"/>
  <c r="V913" i="5"/>
  <c r="E913" i="5"/>
  <c r="X913" i="5"/>
  <c r="V914" i="5"/>
  <c r="E914" i="5"/>
  <c r="X914" i="5"/>
  <c r="V915" i="5"/>
  <c r="E915" i="5"/>
  <c r="X915" i="5"/>
  <c r="V916" i="5"/>
  <c r="E916" i="5"/>
  <c r="X916" i="5"/>
  <c r="V917" i="5"/>
  <c r="E917" i="5"/>
  <c r="X917" i="5"/>
  <c r="V918" i="5"/>
  <c r="E918" i="5"/>
  <c r="X918" i="5"/>
  <c r="V919" i="5"/>
  <c r="E919" i="5"/>
  <c r="X919" i="5"/>
  <c r="V920" i="5"/>
  <c r="E920" i="5"/>
  <c r="X920" i="5"/>
  <c r="V921" i="5"/>
  <c r="E921" i="5"/>
  <c r="X921" i="5"/>
  <c r="V922" i="5"/>
  <c r="E922" i="5"/>
  <c r="X922" i="5"/>
  <c r="V923" i="5"/>
  <c r="E923" i="5"/>
  <c r="V924" i="5"/>
  <c r="E924" i="5"/>
  <c r="X924" i="5"/>
  <c r="V925" i="5"/>
  <c r="E925" i="5"/>
  <c r="X925" i="5"/>
  <c r="V926" i="5"/>
  <c r="E926" i="5"/>
  <c r="X926" i="5"/>
  <c r="V927" i="5"/>
  <c r="E927" i="5"/>
  <c r="V928" i="5"/>
  <c r="E928" i="5"/>
  <c r="X928" i="5"/>
  <c r="V929" i="5"/>
  <c r="E929" i="5"/>
  <c r="X929" i="5"/>
  <c r="V930" i="5"/>
  <c r="E930" i="5"/>
  <c r="X930" i="5"/>
  <c r="V931" i="5"/>
  <c r="E931" i="5"/>
  <c r="X931" i="5"/>
  <c r="V932" i="5"/>
  <c r="E932" i="5"/>
  <c r="X932" i="5"/>
  <c r="V933" i="5"/>
  <c r="E933" i="5"/>
  <c r="X933" i="5"/>
  <c r="V934" i="5"/>
  <c r="E934" i="5"/>
  <c r="X934" i="5"/>
  <c r="V935" i="5"/>
  <c r="E935" i="5"/>
  <c r="X935" i="5"/>
  <c r="V936" i="5"/>
  <c r="E936" i="5"/>
  <c r="X936" i="5"/>
  <c r="V937" i="5"/>
  <c r="E937" i="5"/>
  <c r="X937" i="5"/>
  <c r="V938" i="5"/>
  <c r="E938" i="5"/>
  <c r="X938" i="5"/>
  <c r="V939" i="5"/>
  <c r="E939" i="5"/>
  <c r="X939" i="5"/>
  <c r="V940" i="5"/>
  <c r="E940" i="5"/>
  <c r="X940" i="5"/>
  <c r="V941" i="5"/>
  <c r="E941" i="5"/>
  <c r="X941" i="5"/>
  <c r="V942" i="5"/>
  <c r="E942" i="5"/>
  <c r="X942" i="5"/>
  <c r="V943" i="5"/>
  <c r="E943" i="5"/>
  <c r="X943" i="5"/>
  <c r="V944" i="5"/>
  <c r="E944" i="5"/>
  <c r="X944" i="5"/>
  <c r="V945" i="5"/>
  <c r="E945" i="5"/>
  <c r="X945" i="5"/>
  <c r="V946" i="5"/>
  <c r="E946" i="5"/>
  <c r="X946" i="5"/>
  <c r="V947" i="5"/>
  <c r="E947" i="5"/>
  <c r="V948" i="5"/>
  <c r="E948" i="5"/>
  <c r="X948" i="5"/>
  <c r="V949" i="5"/>
  <c r="E949" i="5"/>
  <c r="X949" i="5"/>
  <c r="V950" i="5"/>
  <c r="E950" i="5"/>
  <c r="X950" i="5"/>
  <c r="V951" i="5"/>
  <c r="E951" i="5"/>
  <c r="X951" i="5"/>
  <c r="V952" i="5"/>
  <c r="E952" i="5"/>
  <c r="X952" i="5"/>
  <c r="V953" i="5"/>
  <c r="E953" i="5"/>
  <c r="X953" i="5"/>
  <c r="V954" i="5"/>
  <c r="E954" i="5"/>
  <c r="X954" i="5"/>
  <c r="V955" i="5"/>
  <c r="E955" i="5"/>
  <c r="X955" i="5"/>
  <c r="V956" i="5"/>
  <c r="E956" i="5"/>
  <c r="X956" i="5"/>
  <c r="V957" i="5"/>
  <c r="E957" i="5"/>
  <c r="X957" i="5"/>
  <c r="V958" i="5"/>
  <c r="E958" i="5"/>
  <c r="X958" i="5"/>
  <c r="V959" i="5"/>
  <c r="E959" i="5"/>
  <c r="X959" i="5"/>
  <c r="V960" i="5"/>
  <c r="E960" i="5"/>
  <c r="X960" i="5"/>
  <c r="V961" i="5"/>
  <c r="E961" i="5"/>
  <c r="X961" i="5"/>
  <c r="V962" i="5"/>
  <c r="E962" i="5"/>
  <c r="X962" i="5"/>
  <c r="V963" i="5"/>
  <c r="E963" i="5"/>
  <c r="X963" i="5"/>
  <c r="V964" i="5"/>
  <c r="E964" i="5"/>
  <c r="X964" i="5"/>
  <c r="V965" i="5"/>
  <c r="E965" i="5"/>
  <c r="X965" i="5"/>
  <c r="V966" i="5"/>
  <c r="E966" i="5"/>
  <c r="X966" i="5"/>
  <c r="V967" i="5"/>
  <c r="E967" i="5"/>
  <c r="V968" i="5"/>
  <c r="E968" i="5"/>
  <c r="X968" i="5"/>
  <c r="V969" i="5"/>
  <c r="E969" i="5"/>
  <c r="X969" i="5"/>
  <c r="V970" i="5"/>
  <c r="E970" i="5"/>
  <c r="X970" i="5"/>
  <c r="V971" i="5"/>
  <c r="E971" i="5"/>
  <c r="X971" i="5"/>
  <c r="V972" i="5"/>
  <c r="E972" i="5"/>
  <c r="X972" i="5"/>
  <c r="V973" i="5"/>
  <c r="E973" i="5"/>
  <c r="X973" i="5"/>
  <c r="V974" i="5"/>
  <c r="E974" i="5"/>
  <c r="X974" i="5"/>
  <c r="V975" i="5"/>
  <c r="E975" i="5"/>
  <c r="X975" i="5"/>
  <c r="V976" i="5"/>
  <c r="E976" i="5"/>
  <c r="X976" i="5"/>
  <c r="V977" i="5"/>
  <c r="E977" i="5"/>
  <c r="V978" i="5"/>
  <c r="E978" i="5"/>
  <c r="X978" i="5"/>
  <c r="V979" i="5"/>
  <c r="E979" i="5"/>
  <c r="X979" i="5"/>
  <c r="V980" i="5"/>
  <c r="E980" i="5"/>
  <c r="X980" i="5"/>
  <c r="V981" i="5"/>
  <c r="E981" i="5"/>
  <c r="X981" i="5"/>
  <c r="V982" i="5"/>
  <c r="E982" i="5"/>
  <c r="X982" i="5"/>
  <c r="V983" i="5"/>
  <c r="E983" i="5"/>
  <c r="X983" i="5"/>
  <c r="V984" i="5"/>
  <c r="E984" i="5"/>
  <c r="X984" i="5"/>
  <c r="V985" i="5"/>
  <c r="E985" i="5"/>
  <c r="X985" i="5"/>
  <c r="V986" i="5"/>
  <c r="E986" i="5"/>
  <c r="X986" i="5"/>
  <c r="V987" i="5"/>
  <c r="E987" i="5"/>
  <c r="X987" i="5"/>
  <c r="V988" i="5"/>
  <c r="E988" i="5"/>
  <c r="X988" i="5"/>
  <c r="V989" i="5"/>
  <c r="E989" i="5"/>
  <c r="V990" i="5"/>
  <c r="E990" i="5"/>
  <c r="X990" i="5"/>
  <c r="V991" i="5"/>
  <c r="E991" i="5"/>
  <c r="X991" i="5"/>
  <c r="V992" i="5"/>
  <c r="E992" i="5"/>
  <c r="X992" i="5"/>
  <c r="V993" i="5"/>
  <c r="E993" i="5"/>
  <c r="X993" i="5"/>
  <c r="V994" i="5"/>
  <c r="E994" i="5"/>
  <c r="X994" i="5"/>
  <c r="V995" i="5"/>
  <c r="E995" i="5"/>
  <c r="X995" i="5"/>
  <c r="V996" i="5"/>
  <c r="E996" i="5"/>
  <c r="X996" i="5"/>
  <c r="V997" i="5"/>
  <c r="E997" i="5"/>
  <c r="X997" i="5"/>
  <c r="V998" i="5"/>
  <c r="E998" i="5"/>
  <c r="X998" i="5"/>
  <c r="V999" i="5"/>
  <c r="E999" i="5"/>
  <c r="X999" i="5"/>
  <c r="V1000" i="5"/>
  <c r="E1000" i="5"/>
  <c r="X1000" i="5"/>
  <c r="V1001" i="5"/>
  <c r="E1001" i="5"/>
  <c r="X1001" i="5"/>
  <c r="V1002" i="5"/>
  <c r="E1002" i="5"/>
  <c r="X1002" i="5"/>
  <c r="V1003" i="5"/>
  <c r="E1003" i="5"/>
  <c r="X1003" i="5"/>
  <c r="V1004" i="5"/>
  <c r="E1004" i="5"/>
  <c r="X1004" i="5"/>
  <c r="V1005" i="5"/>
  <c r="E1005" i="5"/>
  <c r="V1006" i="5"/>
  <c r="E1006" i="5"/>
  <c r="X1006" i="5"/>
  <c r="V1007" i="5"/>
  <c r="E1007" i="5"/>
  <c r="X1007" i="5"/>
  <c r="V1008" i="5"/>
  <c r="E1008" i="5"/>
  <c r="X1008" i="5"/>
  <c r="V1009" i="5"/>
  <c r="E1009" i="5"/>
  <c r="X1009" i="5"/>
  <c r="V1010" i="5"/>
  <c r="E1010" i="5"/>
  <c r="X1010" i="5"/>
  <c r="V1011" i="5"/>
  <c r="E1011" i="5"/>
  <c r="X1011" i="5"/>
  <c r="V1012" i="5"/>
  <c r="E1012" i="5"/>
  <c r="X1012" i="5"/>
  <c r="V1013" i="5"/>
  <c r="E1013" i="5"/>
  <c r="X1013" i="5"/>
  <c r="V1014" i="5"/>
  <c r="E1014" i="5"/>
  <c r="X1014" i="5"/>
  <c r="V1015" i="5"/>
  <c r="E1015" i="5"/>
  <c r="X1015" i="5"/>
  <c r="V1016" i="5"/>
  <c r="E1016" i="5"/>
  <c r="X1016" i="5"/>
  <c r="V1017" i="5"/>
  <c r="E1017" i="5"/>
  <c r="V1018" i="5"/>
  <c r="E1018" i="5"/>
  <c r="X1018" i="5"/>
  <c r="V1019" i="5"/>
  <c r="E1019" i="5"/>
  <c r="X1019" i="5"/>
  <c r="V1020" i="5"/>
  <c r="E1020" i="5"/>
  <c r="X1020" i="5"/>
  <c r="V1021" i="5"/>
  <c r="E1021" i="5"/>
  <c r="V1022" i="5"/>
  <c r="E1022" i="5"/>
  <c r="X1022" i="5"/>
  <c r="V1023" i="5"/>
  <c r="E1023" i="5"/>
  <c r="X1023" i="5"/>
  <c r="V1024" i="5"/>
  <c r="E1024" i="5"/>
  <c r="X1024" i="5"/>
  <c r="V1025" i="5"/>
  <c r="E1025" i="5"/>
  <c r="X1025" i="5"/>
  <c r="V1026" i="5"/>
  <c r="E1026" i="5"/>
  <c r="X1026" i="5"/>
  <c r="V1027" i="5"/>
  <c r="E1027" i="5"/>
  <c r="X1027" i="5"/>
  <c r="V1028" i="5"/>
  <c r="E1028" i="5"/>
  <c r="X1028" i="5"/>
  <c r="V1029" i="5"/>
  <c r="E1029" i="5"/>
  <c r="X1029" i="5"/>
  <c r="V1030" i="5"/>
  <c r="E1030" i="5"/>
  <c r="X1030" i="5"/>
  <c r="V1031" i="5"/>
  <c r="E1031" i="5"/>
  <c r="X1031" i="5"/>
  <c r="V1032" i="5"/>
  <c r="E1032" i="5"/>
  <c r="X1032" i="5"/>
  <c r="V1033" i="5"/>
  <c r="E1033" i="5"/>
  <c r="V1034" i="5"/>
  <c r="E1034" i="5"/>
  <c r="X1034" i="5"/>
  <c r="V1035" i="5"/>
  <c r="E1035" i="5"/>
  <c r="X1035" i="5"/>
  <c r="V1036" i="5"/>
  <c r="E1036" i="5"/>
  <c r="X1036" i="5"/>
  <c r="V1037" i="5"/>
  <c r="E1037" i="5"/>
  <c r="X1037" i="5"/>
  <c r="V1038" i="5"/>
  <c r="E1038" i="5"/>
  <c r="X1038" i="5"/>
  <c r="V1039" i="5"/>
  <c r="E1039" i="5"/>
  <c r="X1039" i="5"/>
  <c r="V1040" i="5"/>
  <c r="E1040" i="5"/>
  <c r="X1040" i="5"/>
  <c r="V1041" i="5"/>
  <c r="E1041" i="5"/>
  <c r="X1041" i="5"/>
  <c r="V1042" i="5"/>
  <c r="E1042" i="5"/>
  <c r="X1042" i="5"/>
  <c r="V1043" i="5"/>
  <c r="E1043" i="5"/>
  <c r="X1043" i="5"/>
  <c r="V1044" i="5"/>
  <c r="E1044" i="5"/>
  <c r="X1044" i="5"/>
  <c r="V1045" i="5"/>
  <c r="E1045" i="5"/>
  <c r="X1045" i="5"/>
  <c r="V1046" i="5"/>
  <c r="E1046" i="5"/>
  <c r="X1046" i="5"/>
  <c r="V1047" i="5"/>
  <c r="E1047" i="5"/>
  <c r="X1047" i="5"/>
  <c r="V1048" i="5"/>
  <c r="E1048" i="5"/>
  <c r="X1048" i="5"/>
  <c r="V1049" i="5"/>
  <c r="E1049" i="5"/>
  <c r="V1050" i="5"/>
  <c r="E1050" i="5"/>
  <c r="X1050" i="5"/>
  <c r="V1051" i="5"/>
  <c r="E1051" i="5"/>
  <c r="X1051" i="5"/>
  <c r="V1052" i="5"/>
  <c r="E1052" i="5"/>
  <c r="X1052" i="5"/>
  <c r="V1053" i="5"/>
  <c r="E1053" i="5"/>
  <c r="X1053" i="5"/>
  <c r="V1054" i="5"/>
  <c r="E1054" i="5"/>
  <c r="X1054" i="5"/>
  <c r="V1055" i="5"/>
  <c r="E1055" i="5"/>
  <c r="V1056" i="5"/>
  <c r="E1056" i="5"/>
  <c r="X1056" i="5"/>
  <c r="V1057" i="5"/>
  <c r="E1057" i="5"/>
  <c r="X1057" i="5"/>
  <c r="V1058" i="5"/>
  <c r="E1058" i="5"/>
  <c r="X1058" i="5"/>
  <c r="V1059" i="5"/>
  <c r="E1059" i="5"/>
  <c r="X1059" i="5"/>
  <c r="V1060" i="5"/>
  <c r="E1060" i="5"/>
  <c r="X1060" i="5"/>
  <c r="V1061" i="5"/>
  <c r="E1061" i="5"/>
  <c r="X1061" i="5"/>
  <c r="V1062" i="5"/>
  <c r="E1062" i="5"/>
  <c r="X1062" i="5"/>
  <c r="V1063" i="5"/>
  <c r="E1063" i="5"/>
  <c r="X1063" i="5"/>
  <c r="V1064" i="5"/>
  <c r="E1064" i="5"/>
  <c r="X1064" i="5"/>
  <c r="V1065" i="5"/>
  <c r="E1065" i="5"/>
  <c r="V1066" i="5"/>
  <c r="E1066" i="5"/>
  <c r="X1066" i="5"/>
  <c r="V1067" i="5"/>
  <c r="E1067" i="5"/>
  <c r="X1067" i="5"/>
  <c r="V1068" i="5"/>
  <c r="E1068" i="5"/>
  <c r="X1068" i="5"/>
  <c r="V1069" i="5"/>
  <c r="E1069" i="5"/>
  <c r="X1069" i="5"/>
  <c r="V1070" i="5"/>
  <c r="E1070" i="5"/>
  <c r="X1070" i="5"/>
  <c r="V1071" i="5"/>
  <c r="E1071" i="5"/>
  <c r="X1071" i="5"/>
  <c r="V1072" i="5"/>
  <c r="E1072" i="5"/>
  <c r="X1072" i="5"/>
  <c r="V1073" i="5"/>
  <c r="E1073" i="5"/>
  <c r="X1073" i="5"/>
  <c r="V1074" i="5"/>
  <c r="E1074" i="5"/>
  <c r="X1074" i="5"/>
  <c r="V1075" i="5"/>
  <c r="E1075" i="5"/>
  <c r="X1075" i="5"/>
  <c r="V1076" i="5"/>
  <c r="E1076" i="5"/>
  <c r="X1076" i="5"/>
  <c r="V1077" i="5"/>
  <c r="E1077" i="5"/>
  <c r="X1077" i="5"/>
  <c r="V1078" i="5"/>
  <c r="E1078" i="5"/>
  <c r="X1078" i="5"/>
  <c r="V1079" i="5"/>
  <c r="E1079" i="5"/>
  <c r="V1080" i="5"/>
  <c r="E1080" i="5"/>
  <c r="X1080" i="5"/>
  <c r="V1081" i="5"/>
  <c r="E1081" i="5"/>
  <c r="X1081" i="5"/>
  <c r="V1082" i="5"/>
  <c r="E1082" i="5"/>
  <c r="X1082" i="5"/>
  <c r="V1083" i="5"/>
  <c r="E1083" i="5"/>
  <c r="X1083" i="5"/>
  <c r="V1084" i="5"/>
  <c r="E1084" i="5"/>
  <c r="X1084" i="5"/>
  <c r="V1085" i="5"/>
  <c r="E1085" i="5"/>
  <c r="X1085" i="5"/>
  <c r="V1086" i="5"/>
  <c r="E1086" i="5"/>
  <c r="X1086" i="5"/>
  <c r="V1087" i="5"/>
  <c r="E1087" i="5"/>
  <c r="X1087" i="5"/>
  <c r="V1088" i="5"/>
  <c r="E1088" i="5"/>
  <c r="X1088" i="5"/>
  <c r="V1089" i="5"/>
  <c r="E1089" i="5"/>
  <c r="X1089" i="5"/>
  <c r="V1090" i="5"/>
  <c r="E1090" i="5"/>
  <c r="X1090" i="5"/>
  <c r="V1091" i="5"/>
  <c r="E1091" i="5"/>
  <c r="X1091" i="5"/>
  <c r="V1092" i="5"/>
  <c r="E1092" i="5"/>
  <c r="X1092" i="5"/>
  <c r="V1093" i="5"/>
  <c r="E1093" i="5"/>
  <c r="X1093" i="5"/>
  <c r="V1094" i="5"/>
  <c r="E1094" i="5"/>
  <c r="X1094" i="5"/>
  <c r="V1095" i="5"/>
  <c r="E1095" i="5"/>
  <c r="V1096" i="5"/>
  <c r="E1096" i="5"/>
  <c r="X1096" i="5"/>
  <c r="V1097" i="5"/>
  <c r="E1097" i="5"/>
  <c r="V1098" i="5"/>
  <c r="E1098" i="5"/>
  <c r="X1098" i="5"/>
  <c r="V1099" i="5"/>
  <c r="E1099" i="5"/>
  <c r="X1099" i="5"/>
  <c r="V1100" i="5"/>
  <c r="E1100" i="5"/>
  <c r="X1100" i="5"/>
  <c r="V1101" i="5"/>
  <c r="E1101" i="5"/>
  <c r="X1101" i="5"/>
  <c r="V1102" i="5"/>
  <c r="E1102" i="5"/>
  <c r="X1102" i="5"/>
  <c r="V1103" i="5"/>
  <c r="E1103" i="5"/>
  <c r="X1103" i="5"/>
  <c r="V1104" i="5"/>
  <c r="E1104" i="5"/>
  <c r="X1104" i="5"/>
  <c r="V1105" i="5"/>
  <c r="E1105" i="5"/>
  <c r="X1105" i="5"/>
  <c r="V1106" i="5"/>
  <c r="E1106" i="5"/>
  <c r="X1106" i="5"/>
  <c r="V1107" i="5"/>
  <c r="E1107" i="5"/>
  <c r="V1108" i="5"/>
  <c r="E1108" i="5"/>
  <c r="X1108" i="5"/>
  <c r="V1109" i="5"/>
  <c r="E1109" i="5"/>
  <c r="X1109" i="5"/>
  <c r="V1110" i="5"/>
  <c r="E1110" i="5"/>
  <c r="X1110" i="5"/>
  <c r="V1111" i="5"/>
  <c r="E1111" i="5"/>
  <c r="X1111" i="5"/>
  <c r="V1112" i="5"/>
  <c r="E1112" i="5"/>
  <c r="X1112" i="5"/>
  <c r="V1113" i="5"/>
  <c r="E1113" i="5"/>
  <c r="V1114" i="5"/>
  <c r="E1114" i="5"/>
  <c r="X1114" i="5"/>
  <c r="V1115" i="5"/>
  <c r="E1115" i="5"/>
  <c r="V1116" i="5"/>
  <c r="E1116" i="5"/>
  <c r="X1116" i="5"/>
  <c r="V1117" i="5"/>
  <c r="E1117" i="5"/>
  <c r="X1117" i="5"/>
  <c r="V1118" i="5"/>
  <c r="E1118" i="5"/>
  <c r="X1118" i="5"/>
  <c r="V1119" i="5"/>
  <c r="E1119" i="5"/>
  <c r="X1119" i="5"/>
  <c r="V1120" i="5"/>
  <c r="E1120" i="5"/>
  <c r="X1120" i="5"/>
  <c r="V1121" i="5"/>
  <c r="E1121" i="5"/>
  <c r="X1121" i="5"/>
  <c r="V1122" i="5"/>
  <c r="E1122" i="5"/>
  <c r="X1122" i="5"/>
  <c r="V1123" i="5"/>
  <c r="E1123" i="5"/>
  <c r="V1124" i="5"/>
  <c r="E1124" i="5"/>
  <c r="X1124" i="5"/>
  <c r="V1125" i="5"/>
  <c r="E1125" i="5"/>
  <c r="X1125" i="5"/>
  <c r="V1126" i="5"/>
  <c r="E1126" i="5"/>
  <c r="X1126" i="5"/>
  <c r="V1127" i="5"/>
  <c r="E1127" i="5"/>
  <c r="X1127" i="5"/>
  <c r="V1128" i="5"/>
  <c r="E1128" i="5"/>
  <c r="X1128" i="5"/>
  <c r="V1129" i="5"/>
  <c r="E1129" i="5"/>
  <c r="V1130" i="5"/>
  <c r="E1130" i="5"/>
  <c r="X1130" i="5"/>
  <c r="V1131" i="5"/>
  <c r="E1131" i="5"/>
  <c r="V1132" i="5"/>
  <c r="E1132" i="5"/>
  <c r="X1132" i="5"/>
  <c r="V1133" i="5"/>
  <c r="E1133" i="5"/>
  <c r="V1134" i="5"/>
  <c r="E1134" i="5"/>
  <c r="X1134" i="5"/>
  <c r="V1135" i="5"/>
  <c r="E1135" i="5"/>
  <c r="X1135" i="5"/>
  <c r="V1136" i="5"/>
  <c r="E1136" i="5"/>
  <c r="X1136" i="5"/>
  <c r="V1137" i="5"/>
  <c r="E1137" i="5"/>
  <c r="X1137" i="5"/>
  <c r="V1138" i="5"/>
  <c r="E1138" i="5"/>
  <c r="X1138" i="5"/>
  <c r="V1139" i="5"/>
  <c r="E1139" i="5"/>
  <c r="X1139" i="5"/>
  <c r="V1140" i="5"/>
  <c r="E1140" i="5"/>
  <c r="X1140" i="5"/>
  <c r="V1141" i="5"/>
  <c r="E1141" i="5"/>
  <c r="X1141" i="5"/>
  <c r="V1142" i="5"/>
  <c r="E1142" i="5"/>
  <c r="X1142" i="5"/>
  <c r="V1143" i="5"/>
  <c r="E1143" i="5"/>
  <c r="X1143" i="5"/>
  <c r="V1144" i="5"/>
  <c r="E1144" i="5"/>
  <c r="X1144" i="5"/>
  <c r="V1145" i="5"/>
  <c r="E1145" i="5"/>
  <c r="X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V1154" i="5"/>
  <c r="E1154" i="5"/>
  <c r="X1154" i="5"/>
  <c r="V1155" i="5"/>
  <c r="E1155" i="5"/>
  <c r="X1155" i="5"/>
  <c r="V1156" i="5"/>
  <c r="E1156" i="5"/>
  <c r="X1156" i="5"/>
  <c r="V1157" i="5"/>
  <c r="E1157" i="5"/>
  <c r="X1157" i="5"/>
  <c r="V1158" i="5"/>
  <c r="E1158" i="5"/>
  <c r="X1158" i="5"/>
  <c r="V1159" i="5"/>
  <c r="E1159" i="5"/>
  <c r="V1160" i="5"/>
  <c r="E1160" i="5"/>
  <c r="X1160" i="5"/>
  <c r="V1161" i="5"/>
  <c r="E1161" i="5"/>
  <c r="X1161" i="5"/>
  <c r="V1162" i="5"/>
  <c r="E1162" i="5"/>
  <c r="X1162" i="5"/>
  <c r="V1163" i="5"/>
  <c r="E1163" i="5"/>
  <c r="X1163" i="5"/>
  <c r="V1164" i="5"/>
  <c r="E1164" i="5"/>
  <c r="X1164" i="5"/>
  <c r="V1165" i="5"/>
  <c r="E1165" i="5"/>
  <c r="X1165" i="5"/>
  <c r="V1166" i="5"/>
  <c r="E1166" i="5"/>
  <c r="X1166" i="5"/>
  <c r="V1167" i="5"/>
  <c r="E1167" i="5"/>
  <c r="X1167" i="5"/>
  <c r="V1168" i="5"/>
  <c r="E1168" i="5"/>
  <c r="X1168" i="5"/>
  <c r="V1169" i="5"/>
  <c r="E1169" i="5"/>
  <c r="X1169" i="5"/>
  <c r="V1170" i="5"/>
  <c r="E1170" i="5"/>
  <c r="X1170" i="5"/>
  <c r="V1171" i="5"/>
  <c r="E1171" i="5"/>
  <c r="X1171" i="5"/>
  <c r="V1172" i="5"/>
  <c r="E1172" i="5"/>
  <c r="X1172" i="5"/>
  <c r="V1173" i="5"/>
  <c r="E1173" i="5"/>
  <c r="X1173" i="5"/>
  <c r="V1174" i="5"/>
  <c r="E1174" i="5"/>
  <c r="X1174" i="5"/>
  <c r="V1175" i="5"/>
  <c r="E1175" i="5"/>
  <c r="V1176" i="5"/>
  <c r="E1176" i="5"/>
  <c r="X1176" i="5"/>
  <c r="V1177" i="5"/>
  <c r="E1177" i="5"/>
  <c r="X1177" i="5"/>
  <c r="V1178" i="5"/>
  <c r="E1178" i="5"/>
  <c r="X1178" i="5"/>
  <c r="V1179" i="5"/>
  <c r="E1179" i="5"/>
  <c r="X1179" i="5"/>
  <c r="V1180" i="5"/>
  <c r="E1180" i="5"/>
  <c r="X1180" i="5"/>
  <c r="V1181" i="5"/>
  <c r="E1181" i="5"/>
  <c r="X1181" i="5"/>
  <c r="V1182" i="5"/>
  <c r="E1182" i="5"/>
  <c r="X1182" i="5"/>
  <c r="V1183" i="5"/>
  <c r="E1183" i="5"/>
  <c r="X1183" i="5"/>
  <c r="V1184" i="5"/>
  <c r="E1184" i="5"/>
  <c r="X1184" i="5"/>
  <c r="V1185" i="5"/>
  <c r="E1185" i="5"/>
  <c r="X1185" i="5"/>
  <c r="V1186" i="5"/>
  <c r="E1186" i="5"/>
  <c r="X1186" i="5"/>
  <c r="V1187" i="5"/>
  <c r="E1187" i="5"/>
  <c r="X1187" i="5"/>
  <c r="V1188" i="5"/>
  <c r="E1188" i="5"/>
  <c r="X1188" i="5"/>
  <c r="V1189" i="5"/>
  <c r="E1189" i="5"/>
  <c r="X1189" i="5"/>
  <c r="V1190" i="5"/>
  <c r="E1190" i="5"/>
  <c r="X1190" i="5"/>
  <c r="V1191" i="5"/>
  <c r="E1191" i="5"/>
  <c r="V1192" i="5"/>
  <c r="E1192" i="5"/>
  <c r="X1192" i="5"/>
  <c r="V1193" i="5"/>
  <c r="E1193" i="5"/>
  <c r="X1193" i="5"/>
  <c r="V1194" i="5"/>
  <c r="E1194" i="5"/>
  <c r="X1194" i="5"/>
  <c r="V1195" i="5"/>
  <c r="E1195" i="5"/>
  <c r="X1195" i="5"/>
  <c r="V1196" i="5"/>
  <c r="E1196" i="5"/>
  <c r="X1196" i="5"/>
  <c r="V1197" i="5"/>
  <c r="E1197" i="5"/>
  <c r="X1197" i="5"/>
  <c r="V1198" i="5"/>
  <c r="E1198" i="5"/>
  <c r="X1198" i="5"/>
  <c r="V1199" i="5"/>
  <c r="E1199" i="5"/>
  <c r="X1199" i="5"/>
  <c r="V1200" i="5"/>
  <c r="E1200" i="5"/>
  <c r="X1200" i="5"/>
  <c r="V1201" i="5"/>
  <c r="E1201" i="5"/>
  <c r="X1201" i="5"/>
  <c r="V1202" i="5"/>
  <c r="E1202" i="5"/>
  <c r="X1202" i="5"/>
  <c r="V1203" i="5"/>
  <c r="E1203" i="5"/>
  <c r="V1204" i="5"/>
  <c r="E1204" i="5"/>
  <c r="X1204" i="5"/>
  <c r="V1205" i="5"/>
  <c r="E1205" i="5"/>
  <c r="X1205" i="5"/>
  <c r="V1206" i="5"/>
  <c r="E1206" i="5"/>
  <c r="X1206" i="5"/>
  <c r="V1207" i="5"/>
  <c r="E1207" i="5"/>
  <c r="X1207" i="5"/>
  <c r="V1208" i="5"/>
  <c r="E1208" i="5"/>
  <c r="X1208" i="5"/>
  <c r="V1209" i="5"/>
  <c r="E1209" i="5"/>
  <c r="X1209" i="5"/>
  <c r="V1210" i="5"/>
  <c r="E1210" i="5"/>
  <c r="X1210" i="5"/>
  <c r="V1211" i="5"/>
  <c r="E1211" i="5"/>
  <c r="X1211" i="5"/>
  <c r="V1212" i="5"/>
  <c r="E1212" i="5"/>
  <c r="X1212" i="5"/>
  <c r="V1213" i="5"/>
  <c r="E1213" i="5"/>
  <c r="X1213" i="5"/>
  <c r="V1214" i="5"/>
  <c r="E1214" i="5"/>
  <c r="X1214" i="5"/>
  <c r="V1215" i="5"/>
  <c r="E1215" i="5"/>
  <c r="X1215" i="5"/>
  <c r="V1216" i="5"/>
  <c r="E1216" i="5"/>
  <c r="X1216" i="5"/>
  <c r="V1217" i="5"/>
  <c r="E1217" i="5"/>
  <c r="X1217" i="5"/>
  <c r="V1218" i="5"/>
  <c r="E1218" i="5"/>
  <c r="X1218" i="5"/>
  <c r="V1219" i="5"/>
  <c r="E1219" i="5"/>
  <c r="X1219" i="5"/>
  <c r="V1220" i="5"/>
  <c r="E1220" i="5"/>
  <c r="X1220" i="5"/>
  <c r="V1221" i="5"/>
  <c r="E1221" i="5"/>
  <c r="X1221" i="5"/>
  <c r="V1222" i="5"/>
  <c r="E1222" i="5"/>
  <c r="X1222" i="5"/>
  <c r="V1223" i="5"/>
  <c r="E1223" i="5"/>
  <c r="X1223" i="5"/>
  <c r="V1224" i="5"/>
  <c r="E1224" i="5"/>
  <c r="X1224" i="5"/>
  <c r="V1225" i="5"/>
  <c r="E1225" i="5"/>
  <c r="X1225" i="5"/>
  <c r="V1226" i="5"/>
  <c r="E1226" i="5"/>
  <c r="X1226" i="5"/>
  <c r="V1227" i="5"/>
  <c r="E1227" i="5"/>
  <c r="X1227" i="5"/>
  <c r="V1228" i="5"/>
  <c r="E1228" i="5"/>
  <c r="X1228" i="5"/>
  <c r="V1229" i="5"/>
  <c r="E1229" i="5"/>
  <c r="X1229" i="5"/>
  <c r="V1230" i="5"/>
  <c r="E1230" i="5"/>
  <c r="X1230" i="5"/>
  <c r="V1231" i="5"/>
  <c r="E1231" i="5"/>
  <c r="X1231" i="5"/>
  <c r="V1232" i="5"/>
  <c r="E1232" i="5"/>
  <c r="X1232" i="5"/>
  <c r="V1233" i="5"/>
  <c r="E1233" i="5"/>
  <c r="X1233" i="5"/>
  <c r="V1234" i="5"/>
  <c r="E1234" i="5"/>
  <c r="X1234" i="5"/>
  <c r="V1235" i="5"/>
  <c r="E1235" i="5"/>
  <c r="X1235" i="5"/>
  <c r="V1236" i="5"/>
  <c r="E1236" i="5"/>
  <c r="X1236" i="5"/>
  <c r="V1237" i="5"/>
  <c r="E1237" i="5"/>
  <c r="X1237" i="5"/>
  <c r="V1238" i="5"/>
  <c r="E1238" i="5"/>
  <c r="X1238" i="5"/>
  <c r="V1239" i="5"/>
  <c r="E1239" i="5"/>
  <c r="V1240" i="5"/>
  <c r="E1240" i="5"/>
  <c r="X1240" i="5"/>
  <c r="V1241" i="5"/>
  <c r="E1241" i="5"/>
  <c r="X1241" i="5"/>
  <c r="V1242" i="5"/>
  <c r="E1242" i="5"/>
  <c r="X1242" i="5"/>
  <c r="V1243" i="5"/>
  <c r="E1243" i="5"/>
  <c r="X1243" i="5"/>
  <c r="V1244" i="5"/>
  <c r="E1244" i="5"/>
  <c r="X1244" i="5"/>
  <c r="V1245" i="5"/>
  <c r="E1245" i="5"/>
  <c r="X1245" i="5"/>
  <c r="V1246" i="5"/>
  <c r="E1246" i="5"/>
  <c r="X1246" i="5"/>
  <c r="V1247" i="5"/>
  <c r="E1247" i="5"/>
  <c r="V1248" i="5"/>
  <c r="E1248" i="5"/>
  <c r="X1248" i="5"/>
  <c r="V1249" i="5"/>
  <c r="E1249" i="5"/>
  <c r="X1249" i="5"/>
  <c r="V1250" i="5"/>
  <c r="E1250" i="5"/>
  <c r="X1250" i="5"/>
  <c r="V1251" i="5"/>
  <c r="E1251" i="5"/>
  <c r="X1251" i="5"/>
  <c r="V1252" i="5"/>
  <c r="E1252" i="5"/>
  <c r="X1252" i="5"/>
  <c r="V1253" i="5"/>
  <c r="E1253" i="5"/>
  <c r="X1253" i="5"/>
  <c r="V1254" i="5"/>
  <c r="E1254" i="5"/>
  <c r="X1254" i="5"/>
  <c r="V1255" i="5"/>
  <c r="E1255" i="5"/>
  <c r="X1255" i="5"/>
  <c r="V1256" i="5"/>
  <c r="E1256" i="5"/>
  <c r="X1256" i="5"/>
  <c r="V1257" i="5"/>
  <c r="E1257" i="5"/>
  <c r="X1257" i="5"/>
  <c r="V1258" i="5"/>
  <c r="E1258" i="5"/>
  <c r="X1258" i="5"/>
  <c r="V1259" i="5"/>
  <c r="E1259" i="5"/>
  <c r="X1259" i="5"/>
  <c r="V1260" i="5"/>
  <c r="E1260" i="5"/>
  <c r="X1260" i="5"/>
  <c r="V1261" i="5"/>
  <c r="E1261" i="5"/>
  <c r="X1261" i="5"/>
  <c r="V1262" i="5"/>
  <c r="E1262" i="5"/>
  <c r="X1262" i="5"/>
  <c r="V1263" i="5"/>
  <c r="E1263" i="5"/>
  <c r="X1263" i="5"/>
  <c r="V1264" i="5"/>
  <c r="E1264" i="5"/>
  <c r="X1264" i="5"/>
  <c r="V1265" i="5"/>
  <c r="E1265" i="5"/>
  <c r="X1265" i="5"/>
  <c r="V1266" i="5"/>
  <c r="E1266" i="5"/>
  <c r="X1266" i="5"/>
  <c r="V1267" i="5"/>
  <c r="E1267" i="5"/>
  <c r="X1267" i="5"/>
  <c r="V1268" i="5"/>
  <c r="E1268" i="5"/>
  <c r="X1268" i="5"/>
  <c r="V1269" i="5"/>
  <c r="E1269" i="5"/>
  <c r="X1269" i="5"/>
  <c r="V1270" i="5"/>
  <c r="E1270" i="5"/>
  <c r="X1270" i="5"/>
  <c r="V1271" i="5"/>
  <c r="E1271" i="5"/>
  <c r="X1271" i="5"/>
  <c r="V1272" i="5"/>
  <c r="E1272" i="5"/>
  <c r="X1272" i="5"/>
  <c r="V1273" i="5"/>
  <c r="E1273" i="5"/>
  <c r="X1273" i="5"/>
  <c r="V1274" i="5"/>
  <c r="E1274" i="5"/>
  <c r="X1274" i="5"/>
  <c r="V1275" i="5"/>
  <c r="E1275" i="5"/>
  <c r="V1276" i="5"/>
  <c r="E1276" i="5"/>
  <c r="X1276" i="5"/>
  <c r="V1277" i="5"/>
  <c r="E1277" i="5"/>
  <c r="X1277" i="5"/>
  <c r="V1278" i="5"/>
  <c r="E1278" i="5"/>
  <c r="X1278" i="5"/>
  <c r="V1279" i="5"/>
  <c r="E1279" i="5"/>
  <c r="X1279" i="5"/>
  <c r="V1280" i="5"/>
  <c r="E1280" i="5"/>
  <c r="X1280" i="5"/>
  <c r="V1281" i="5"/>
  <c r="E1281" i="5"/>
  <c r="X1281" i="5"/>
  <c r="V1282" i="5"/>
  <c r="E1282" i="5"/>
  <c r="X1282" i="5"/>
  <c r="V1283" i="5"/>
  <c r="E1283" i="5"/>
  <c r="X1283" i="5"/>
  <c r="V1284" i="5"/>
  <c r="E1284" i="5"/>
  <c r="X1284" i="5"/>
  <c r="V1285" i="5"/>
  <c r="E1285" i="5"/>
  <c r="X1285" i="5"/>
  <c r="V1286" i="5"/>
  <c r="E1286" i="5"/>
  <c r="X1286" i="5"/>
  <c r="V1287" i="5"/>
  <c r="E1287" i="5"/>
  <c r="X1287" i="5"/>
  <c r="V1288" i="5"/>
  <c r="E1288" i="5"/>
  <c r="X1288" i="5"/>
  <c r="V1289" i="5"/>
  <c r="E1289" i="5"/>
  <c r="V1290" i="5"/>
  <c r="E1290" i="5"/>
  <c r="X1290" i="5"/>
  <c r="V1291" i="5"/>
  <c r="E1291" i="5"/>
  <c r="X1291" i="5"/>
  <c r="V1292" i="5"/>
  <c r="E1292" i="5"/>
  <c r="X1292" i="5"/>
  <c r="V1293" i="5"/>
  <c r="E1293" i="5"/>
  <c r="X1293" i="5"/>
  <c r="V1294" i="5"/>
  <c r="E1294" i="5"/>
  <c r="X1294" i="5"/>
  <c r="V1295" i="5"/>
  <c r="E1295" i="5"/>
  <c r="V1296" i="5"/>
  <c r="E1296" i="5"/>
  <c r="X1296" i="5"/>
  <c r="V1297" i="5"/>
  <c r="E1297" i="5"/>
  <c r="X1297" i="5"/>
  <c r="V1298" i="5"/>
  <c r="E1298" i="5"/>
  <c r="X1298" i="5"/>
  <c r="V1299" i="5"/>
  <c r="E1299" i="5"/>
  <c r="X1299" i="5"/>
  <c r="V1300" i="5"/>
  <c r="E1300" i="5"/>
  <c r="X1300" i="5"/>
  <c r="V1301" i="5"/>
  <c r="E1301" i="5"/>
  <c r="X1301" i="5"/>
  <c r="V1302" i="5"/>
  <c r="E1302" i="5"/>
  <c r="X1302" i="5"/>
  <c r="V1303" i="5"/>
  <c r="E1303" i="5"/>
  <c r="X1303" i="5"/>
  <c r="V1304" i="5"/>
  <c r="E1304" i="5"/>
  <c r="X1304" i="5"/>
  <c r="V1305" i="5"/>
  <c r="E1305" i="5"/>
  <c r="X1305" i="5"/>
  <c r="V1306" i="5"/>
  <c r="E1306" i="5"/>
  <c r="X1306" i="5"/>
  <c r="V1307" i="5"/>
  <c r="E1307" i="5"/>
  <c r="V1308" i="5"/>
  <c r="E1308" i="5"/>
  <c r="X1308" i="5"/>
  <c r="V1309" i="5"/>
  <c r="E1309" i="5"/>
  <c r="X1309" i="5"/>
  <c r="V1310" i="5"/>
  <c r="E1310" i="5"/>
  <c r="X1310" i="5"/>
  <c r="V1311" i="5"/>
  <c r="E1311" i="5"/>
  <c r="X1311" i="5"/>
  <c r="V1312" i="5"/>
  <c r="E1312" i="5"/>
  <c r="X1312" i="5"/>
  <c r="V1313" i="5"/>
  <c r="E1313" i="5"/>
  <c r="X1313" i="5"/>
  <c r="V1314" i="5"/>
  <c r="E1314" i="5"/>
  <c r="X1314" i="5"/>
  <c r="V1315" i="5"/>
  <c r="E1315" i="5"/>
  <c r="V1316" i="5"/>
  <c r="E1316" i="5"/>
  <c r="X1316" i="5"/>
  <c r="V1317" i="5"/>
  <c r="E1317" i="5"/>
  <c r="X1317" i="5"/>
  <c r="V1318" i="5"/>
  <c r="E1318" i="5"/>
  <c r="X1318" i="5"/>
  <c r="V1319" i="5"/>
  <c r="E1319" i="5"/>
  <c r="X1319" i="5"/>
  <c r="V1320" i="5"/>
  <c r="E1320" i="5"/>
  <c r="X1320" i="5"/>
  <c r="V1321" i="5"/>
  <c r="E1321" i="5"/>
  <c r="X1321" i="5"/>
  <c r="V1322" i="5"/>
  <c r="E1322" i="5"/>
  <c r="X1322" i="5"/>
  <c r="V1323" i="5"/>
  <c r="E1323" i="5"/>
  <c r="X1323" i="5"/>
  <c r="V1324" i="5"/>
  <c r="E1324" i="5"/>
  <c r="X1324" i="5"/>
  <c r="V1325" i="5"/>
  <c r="E1325" i="5"/>
  <c r="X1325" i="5"/>
  <c r="V1326" i="5"/>
  <c r="E1326" i="5"/>
  <c r="X1326" i="5"/>
  <c r="V1327" i="5"/>
  <c r="E1327" i="5"/>
  <c r="X1327" i="5"/>
  <c r="V1328" i="5"/>
  <c r="E1328" i="5"/>
  <c r="X1328" i="5"/>
  <c r="V1329" i="5"/>
  <c r="E1329" i="5"/>
  <c r="X1329" i="5"/>
  <c r="V1330" i="5"/>
  <c r="E1330" i="5"/>
  <c r="X1330" i="5"/>
  <c r="V1331" i="5"/>
  <c r="E1331" i="5"/>
  <c r="X1331" i="5"/>
  <c r="V1332" i="5"/>
  <c r="E1332" i="5"/>
  <c r="X1332" i="5"/>
  <c r="V1333" i="5"/>
  <c r="E1333" i="5"/>
  <c r="X1333" i="5"/>
  <c r="V1334" i="5"/>
  <c r="E1334" i="5"/>
  <c r="X1334" i="5"/>
  <c r="V1335" i="5"/>
  <c r="E1335" i="5"/>
  <c r="X1335" i="5"/>
  <c r="V1336" i="5"/>
  <c r="E1336" i="5"/>
  <c r="X1336" i="5"/>
  <c r="V1337" i="5"/>
  <c r="E1337" i="5"/>
  <c r="X1337" i="5"/>
  <c r="V1338" i="5"/>
  <c r="E1338" i="5"/>
  <c r="X1338" i="5"/>
  <c r="V1339" i="5"/>
  <c r="E1339" i="5"/>
  <c r="V1340" i="5"/>
  <c r="E1340" i="5"/>
  <c r="X1340" i="5"/>
  <c r="V1341" i="5"/>
  <c r="E1341" i="5"/>
  <c r="V1342" i="5"/>
  <c r="E1342" i="5"/>
  <c r="X1342" i="5"/>
  <c r="V1343" i="5"/>
  <c r="E1343" i="5"/>
  <c r="X1343" i="5"/>
  <c r="V1344" i="5"/>
  <c r="E1344" i="5"/>
  <c r="X1344" i="5"/>
  <c r="V1345" i="5"/>
  <c r="E1345" i="5"/>
  <c r="X1345" i="5"/>
  <c r="V1346" i="5"/>
  <c r="E1346" i="5"/>
  <c r="X1346" i="5"/>
  <c r="V1347" i="5"/>
  <c r="E1347" i="5"/>
  <c r="V1348" i="5"/>
  <c r="E1348" i="5"/>
  <c r="X1348" i="5"/>
  <c r="V1349" i="5"/>
  <c r="E1349" i="5"/>
  <c r="X1349" i="5"/>
  <c r="V1350" i="5"/>
  <c r="E1350" i="5"/>
  <c r="X1350" i="5"/>
  <c r="V1351" i="5"/>
  <c r="E1351" i="5"/>
  <c r="X1351" i="5"/>
  <c r="V1352" i="5"/>
  <c r="E1352" i="5"/>
  <c r="X1352" i="5"/>
  <c r="V1353" i="5"/>
  <c r="E1353" i="5"/>
  <c r="X1353" i="5"/>
  <c r="V1354" i="5"/>
  <c r="E1354" i="5"/>
  <c r="X1354" i="5"/>
  <c r="V1355" i="5"/>
  <c r="E1355" i="5"/>
  <c r="X1355" i="5"/>
  <c r="V1356" i="5"/>
  <c r="E1356" i="5"/>
  <c r="X1356" i="5"/>
  <c r="V1357" i="5"/>
  <c r="E1357" i="5"/>
  <c r="X1357" i="5"/>
  <c r="V1358" i="5"/>
  <c r="E1358" i="5"/>
  <c r="X1358" i="5"/>
  <c r="V1359" i="5"/>
  <c r="E1359" i="5"/>
  <c r="X1359" i="5"/>
  <c r="V1360" i="5"/>
  <c r="E1360" i="5"/>
  <c r="X1360" i="5"/>
  <c r="V1361" i="5"/>
  <c r="E1361" i="5"/>
  <c r="X1361" i="5"/>
  <c r="V1362" i="5"/>
  <c r="E1362" i="5"/>
  <c r="X1362" i="5"/>
  <c r="V1363" i="5"/>
  <c r="E1363" i="5"/>
  <c r="X1363" i="5"/>
  <c r="V1364" i="5"/>
  <c r="E1364" i="5"/>
  <c r="X1364" i="5"/>
  <c r="V1365" i="5"/>
  <c r="E1365" i="5"/>
  <c r="X1365" i="5"/>
  <c r="V1366" i="5"/>
  <c r="E1366" i="5"/>
  <c r="X1366" i="5"/>
  <c r="V1367" i="5"/>
  <c r="E1367" i="5"/>
  <c r="X1367" i="5"/>
  <c r="V1368" i="5"/>
  <c r="E1368" i="5"/>
  <c r="X1368" i="5"/>
  <c r="V1369" i="5"/>
  <c r="E1369" i="5"/>
  <c r="X1369" i="5"/>
  <c r="V1370" i="5"/>
  <c r="E1370" i="5"/>
  <c r="X1370" i="5"/>
  <c r="V1371" i="5"/>
  <c r="E1371" i="5"/>
  <c r="X1371" i="5"/>
  <c r="V1372" i="5"/>
  <c r="E1372" i="5"/>
  <c r="X1372" i="5"/>
  <c r="V1373" i="5"/>
  <c r="E1373" i="5"/>
  <c r="X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X1381" i="5"/>
  <c r="V1382" i="5"/>
  <c r="E1382" i="5"/>
  <c r="X1382" i="5"/>
  <c r="V1383" i="5"/>
  <c r="E1383" i="5"/>
  <c r="X1383" i="5"/>
  <c r="V1384" i="5"/>
  <c r="E1384" i="5"/>
  <c r="X1384" i="5"/>
  <c r="V1385" i="5"/>
  <c r="E1385" i="5"/>
  <c r="V1386" i="5"/>
  <c r="E1386" i="5"/>
  <c r="X1386" i="5"/>
  <c r="V1387" i="5"/>
  <c r="E1387" i="5"/>
  <c r="X1387" i="5"/>
  <c r="V1388" i="5"/>
  <c r="E1388" i="5"/>
  <c r="X1388" i="5"/>
  <c r="V1389" i="5"/>
  <c r="E1389" i="5"/>
  <c r="X1389" i="5"/>
  <c r="V1390" i="5"/>
  <c r="E1390" i="5"/>
  <c r="X1390" i="5"/>
  <c r="V1391" i="5"/>
  <c r="E1391" i="5"/>
  <c r="X1391" i="5"/>
  <c r="V1392" i="5"/>
  <c r="E1392" i="5"/>
  <c r="X1392" i="5"/>
  <c r="V1393" i="5"/>
  <c r="E1393" i="5"/>
  <c r="X1393" i="5"/>
  <c r="V1394" i="5"/>
  <c r="E1394" i="5"/>
  <c r="X1394" i="5"/>
  <c r="V1395" i="5"/>
  <c r="E1395" i="5"/>
  <c r="X1395" i="5"/>
  <c r="V1396" i="5"/>
  <c r="E1396" i="5"/>
  <c r="X1396" i="5"/>
  <c r="V1397" i="5"/>
  <c r="E1397" i="5"/>
  <c r="X1397" i="5"/>
  <c r="V1398" i="5"/>
  <c r="E1398" i="5"/>
  <c r="X1398" i="5"/>
  <c r="V1399" i="5"/>
  <c r="E1399" i="5"/>
  <c r="X1399" i="5"/>
  <c r="V1400" i="5"/>
  <c r="E1400" i="5"/>
  <c r="X1400" i="5"/>
  <c r="V1401" i="5"/>
  <c r="E1401" i="5"/>
  <c r="V1402" i="5"/>
  <c r="E1402" i="5"/>
  <c r="X1402" i="5"/>
  <c r="V1403" i="5"/>
  <c r="E1403" i="5"/>
  <c r="X1403" i="5"/>
  <c r="V1404" i="5"/>
  <c r="E1404" i="5"/>
  <c r="X1404" i="5"/>
  <c r="V1405" i="5"/>
  <c r="E1405" i="5"/>
  <c r="X1405" i="5"/>
  <c r="V1406" i="5"/>
  <c r="E1406" i="5"/>
  <c r="X1406" i="5"/>
  <c r="V1407" i="5"/>
  <c r="E1407" i="5"/>
  <c r="X1407" i="5"/>
  <c r="V1408" i="5"/>
  <c r="E1408" i="5"/>
  <c r="X1408" i="5"/>
  <c r="V1409" i="5"/>
  <c r="E1409" i="5"/>
  <c r="X1409" i="5"/>
  <c r="V1410" i="5"/>
  <c r="E1410" i="5"/>
  <c r="X1410" i="5"/>
  <c r="V1411" i="5"/>
  <c r="E1411" i="5"/>
  <c r="X1411" i="5"/>
  <c r="V1412" i="5"/>
  <c r="E1412" i="5"/>
  <c r="X1412" i="5"/>
  <c r="V1413" i="5"/>
  <c r="E1413" i="5"/>
  <c r="X1413" i="5"/>
  <c r="V1414" i="5"/>
  <c r="E1414" i="5"/>
  <c r="X1414" i="5"/>
  <c r="V1415" i="5"/>
  <c r="E1415" i="5"/>
  <c r="X1415" i="5"/>
  <c r="V1416" i="5"/>
  <c r="E1416" i="5"/>
  <c r="X1416" i="5"/>
  <c r="V1417" i="5"/>
  <c r="E1417" i="5"/>
  <c r="V1418" i="5"/>
  <c r="E1418" i="5"/>
  <c r="X1418" i="5"/>
  <c r="V1419" i="5"/>
  <c r="E1419" i="5"/>
  <c r="X1419" i="5"/>
  <c r="V1420" i="5"/>
  <c r="E1420" i="5"/>
  <c r="X1420" i="5"/>
  <c r="V1421" i="5"/>
  <c r="E1421" i="5"/>
  <c r="X1421" i="5"/>
  <c r="V1422" i="5"/>
  <c r="E1422" i="5"/>
  <c r="X1422" i="5"/>
  <c r="V1423" i="5"/>
  <c r="E1423" i="5"/>
  <c r="X1423" i="5"/>
  <c r="V1424" i="5"/>
  <c r="E1424" i="5"/>
  <c r="X1424" i="5"/>
  <c r="V1425" i="5"/>
  <c r="E1425" i="5"/>
  <c r="V1426" i="5"/>
  <c r="E1426" i="5"/>
  <c r="X1426" i="5"/>
  <c r="V1427" i="5"/>
  <c r="E1427" i="5"/>
  <c r="X1427" i="5"/>
  <c r="V1428" i="5"/>
  <c r="E1428" i="5"/>
  <c r="X1428" i="5"/>
  <c r="V1429" i="5"/>
  <c r="E1429" i="5"/>
  <c r="X1429" i="5"/>
  <c r="V1430" i="5"/>
  <c r="E1430" i="5"/>
  <c r="X1430" i="5"/>
  <c r="V1431" i="5"/>
  <c r="E1431" i="5"/>
  <c r="X1431" i="5"/>
  <c r="V1432" i="5"/>
  <c r="E1432" i="5"/>
  <c r="X1432" i="5"/>
  <c r="V1433" i="5"/>
  <c r="E1433" i="5"/>
  <c r="V1434" i="5"/>
  <c r="E1434" i="5"/>
  <c r="X1434" i="5"/>
  <c r="V1435" i="5"/>
  <c r="E1435" i="5"/>
  <c r="X1435" i="5"/>
  <c r="V1436" i="5"/>
  <c r="E1436" i="5"/>
  <c r="X1436" i="5"/>
  <c r="V1437" i="5"/>
  <c r="E1437" i="5"/>
  <c r="X1437" i="5"/>
  <c r="V1438" i="5"/>
  <c r="E1438" i="5"/>
  <c r="X1438" i="5"/>
  <c r="V1439" i="5"/>
  <c r="E1439" i="5"/>
  <c r="X1439" i="5"/>
  <c r="V1440" i="5"/>
  <c r="E1440" i="5"/>
  <c r="X1440" i="5"/>
  <c r="V1441" i="5"/>
  <c r="E1441" i="5"/>
  <c r="V1442" i="5"/>
  <c r="E1442" i="5"/>
  <c r="X1442" i="5"/>
  <c r="V1443" i="5"/>
  <c r="E1443" i="5"/>
  <c r="X1443" i="5"/>
  <c r="V1444" i="5"/>
  <c r="E1444" i="5"/>
  <c r="X1444" i="5"/>
  <c r="V1445" i="5"/>
  <c r="E1445" i="5"/>
  <c r="X1445" i="5"/>
  <c r="V1446" i="5"/>
  <c r="E1446" i="5"/>
  <c r="X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V1458" i="5"/>
  <c r="E1458" i="5"/>
  <c r="X1458" i="5"/>
  <c r="V1459" i="5"/>
  <c r="E1459" i="5"/>
  <c r="X1459" i="5"/>
  <c r="V1460" i="5"/>
  <c r="E1460" i="5"/>
  <c r="X1460" i="5"/>
  <c r="V1461" i="5"/>
  <c r="E1461" i="5"/>
  <c r="X1461" i="5"/>
  <c r="V1462" i="5"/>
  <c r="E1462" i="5"/>
  <c r="X1462" i="5"/>
  <c r="V1463" i="5"/>
  <c r="E1463" i="5"/>
  <c r="X1463" i="5"/>
  <c r="V1464" i="5"/>
  <c r="E1464" i="5"/>
  <c r="X1464" i="5"/>
  <c r="V1465" i="5"/>
  <c r="E1465" i="5"/>
  <c r="X1465" i="5"/>
  <c r="V1466" i="5"/>
  <c r="E1466" i="5"/>
  <c r="X1466" i="5"/>
  <c r="V1467" i="5"/>
  <c r="E1467" i="5"/>
  <c r="X1467" i="5"/>
  <c r="V1468" i="5"/>
  <c r="E1468" i="5"/>
  <c r="X1468" i="5"/>
  <c r="V1469" i="5"/>
  <c r="E1469" i="5"/>
  <c r="X1469" i="5"/>
  <c r="V1470" i="5"/>
  <c r="E1470" i="5"/>
  <c r="X1470" i="5"/>
  <c r="V1471" i="5"/>
  <c r="E1471" i="5"/>
  <c r="X1471" i="5"/>
  <c r="V1472" i="5"/>
  <c r="E1472" i="5"/>
  <c r="X1472" i="5"/>
  <c r="V1473" i="5"/>
  <c r="E1473" i="5"/>
  <c r="X1473" i="5"/>
  <c r="V1474" i="5"/>
  <c r="E1474" i="5"/>
  <c r="X1474" i="5"/>
  <c r="V1475" i="5"/>
  <c r="E1475" i="5"/>
  <c r="X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X1483" i="5"/>
  <c r="V1484" i="5"/>
  <c r="E1484" i="5"/>
  <c r="X1484" i="5"/>
  <c r="V1485" i="5"/>
  <c r="E1485" i="5"/>
  <c r="X1485" i="5"/>
  <c r="V1486" i="5"/>
  <c r="E1486" i="5"/>
  <c r="X1486" i="5"/>
  <c r="V1487" i="5"/>
  <c r="E1487" i="5"/>
  <c r="X1487" i="5"/>
  <c r="V1488" i="5"/>
  <c r="E1488" i="5"/>
  <c r="X1488" i="5"/>
  <c r="V1489" i="5"/>
  <c r="E1489" i="5"/>
  <c r="X1489" i="5"/>
  <c r="V1490" i="5"/>
  <c r="E1490" i="5"/>
  <c r="X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X1502" i="5"/>
  <c r="V1503" i="5"/>
  <c r="E1503" i="5"/>
  <c r="X1503" i="5"/>
  <c r="V1504" i="5"/>
  <c r="E1504" i="5"/>
  <c r="X1504" i="5"/>
  <c r="V1505" i="5"/>
  <c r="E1505" i="5"/>
  <c r="X1505" i="5"/>
  <c r="V1506" i="5"/>
  <c r="E1506" i="5"/>
  <c r="X1506" i="5"/>
  <c r="V1507" i="5"/>
  <c r="E1507" i="5"/>
  <c r="X1507" i="5"/>
  <c r="V1508" i="5"/>
  <c r="E1508" i="5"/>
  <c r="X1508" i="5"/>
  <c r="V1509" i="5"/>
  <c r="E1509" i="5"/>
  <c r="X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X1517" i="5"/>
  <c r="V1518" i="5"/>
  <c r="E1518" i="5"/>
  <c r="X1518" i="5"/>
  <c r="V1519" i="5"/>
  <c r="E1519" i="5"/>
  <c r="X1519" i="5"/>
  <c r="V1520" i="5"/>
  <c r="E1520" i="5"/>
  <c r="X1520" i="5"/>
  <c r="V1521" i="5"/>
  <c r="E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X1531" i="5"/>
  <c r="V1532" i="5"/>
  <c r="E1532" i="5"/>
  <c r="X1532" i="5"/>
  <c r="V1533" i="5"/>
  <c r="E1533" i="5"/>
  <c r="X1533" i="5"/>
  <c r="V1534" i="5"/>
  <c r="E1534" i="5"/>
  <c r="X1534" i="5"/>
  <c r="V1535" i="5"/>
  <c r="E1535" i="5"/>
  <c r="X1535" i="5"/>
  <c r="V1536" i="5"/>
  <c r="E1536" i="5"/>
  <c r="X1536" i="5"/>
  <c r="V1537" i="5"/>
  <c r="E1537" i="5"/>
  <c r="X1537" i="5"/>
  <c r="V1538" i="5"/>
  <c r="E1538" i="5"/>
  <c r="X1538" i="5"/>
  <c r="V1539" i="5"/>
  <c r="E1539" i="5"/>
  <c r="X1539" i="5"/>
  <c r="V1540" i="5"/>
  <c r="E1540" i="5"/>
  <c r="X1540" i="5"/>
  <c r="V1541" i="5"/>
  <c r="E1541" i="5"/>
  <c r="X1541" i="5"/>
  <c r="V1542" i="5"/>
  <c r="E1542" i="5"/>
  <c r="X1542" i="5"/>
  <c r="V1543" i="5"/>
  <c r="E1543" i="5"/>
  <c r="X1543" i="5"/>
  <c r="V1544" i="5"/>
  <c r="E1544" i="5"/>
  <c r="X1544" i="5"/>
  <c r="V1545" i="5"/>
  <c r="E1545" i="5"/>
  <c r="X1545" i="5"/>
  <c r="V1546" i="5"/>
  <c r="E1546" i="5"/>
  <c r="X1546" i="5"/>
  <c r="V1547" i="5"/>
  <c r="E1547" i="5"/>
  <c r="X1547" i="5"/>
  <c r="V1548" i="5"/>
  <c r="E1548" i="5"/>
  <c r="X1548" i="5"/>
  <c r="V1549" i="5"/>
  <c r="E1549" i="5"/>
  <c r="X1549" i="5"/>
  <c r="V1550" i="5"/>
  <c r="E1550" i="5"/>
  <c r="X1550" i="5"/>
  <c r="V1551" i="5"/>
  <c r="E1551" i="5"/>
  <c r="X1551" i="5"/>
  <c r="V1552" i="5"/>
  <c r="E1552" i="5"/>
  <c r="X1552" i="5"/>
  <c r="V1553" i="5"/>
  <c r="E1553" i="5"/>
  <c r="X1553" i="5"/>
  <c r="V1554" i="5"/>
  <c r="E1554" i="5"/>
  <c r="X1554" i="5"/>
  <c r="V1555" i="5"/>
  <c r="E1555" i="5"/>
  <c r="X1555" i="5"/>
  <c r="V1556" i="5"/>
  <c r="E1556" i="5"/>
  <c r="X1556" i="5"/>
  <c r="V1557" i="5"/>
  <c r="E1557" i="5"/>
  <c r="X1557" i="5"/>
  <c r="V1558" i="5"/>
  <c r="E1558" i="5"/>
  <c r="X1558" i="5"/>
  <c r="V1559" i="5"/>
  <c r="E1559" i="5"/>
  <c r="X1559" i="5"/>
  <c r="V1560" i="5"/>
  <c r="E1560" i="5"/>
  <c r="X1560" i="5"/>
  <c r="V1561" i="5"/>
  <c r="E1561" i="5"/>
  <c r="X1561" i="5"/>
  <c r="V1562" i="5"/>
  <c r="E1562" i="5"/>
  <c r="X1562" i="5"/>
  <c r="V1563" i="5"/>
  <c r="E1563" i="5"/>
  <c r="V1564" i="5"/>
  <c r="E1564" i="5"/>
  <c r="X1564" i="5"/>
  <c r="V1565" i="5"/>
  <c r="E1565" i="5"/>
  <c r="X1565" i="5"/>
  <c r="V1566" i="5"/>
  <c r="E1566" i="5"/>
  <c r="X1566" i="5"/>
  <c r="V1567" i="5"/>
  <c r="E1567" i="5"/>
  <c r="X1567" i="5"/>
  <c r="V1568" i="5"/>
  <c r="E1568" i="5"/>
  <c r="X1568" i="5"/>
  <c r="V1569" i="5"/>
  <c r="E1569" i="5"/>
  <c r="X1569" i="5"/>
  <c r="V1570" i="5"/>
  <c r="E1570" i="5"/>
  <c r="X1570" i="5"/>
  <c r="V1571" i="5"/>
  <c r="E1571" i="5"/>
  <c r="X1571" i="5"/>
  <c r="V1572" i="5"/>
  <c r="E1572" i="5"/>
  <c r="X1572" i="5"/>
  <c r="V1573" i="5"/>
  <c r="E1573" i="5"/>
  <c r="X1573" i="5"/>
  <c r="V1574" i="5"/>
  <c r="E1574" i="5"/>
  <c r="X1574" i="5"/>
  <c r="V1575" i="5"/>
  <c r="E1575" i="5"/>
  <c r="X1575" i="5"/>
  <c r="V1576" i="5"/>
  <c r="E1576" i="5"/>
  <c r="X1576" i="5"/>
  <c r="V1577" i="5"/>
  <c r="E1577" i="5"/>
  <c r="X1577" i="5"/>
  <c r="V1578" i="5"/>
  <c r="E1578" i="5"/>
  <c r="X1578" i="5"/>
  <c r="V1579" i="5"/>
  <c r="E1579" i="5"/>
  <c r="X1579" i="5"/>
  <c r="V1580" i="5"/>
  <c r="E1580" i="5"/>
  <c r="X1580" i="5"/>
  <c r="V1581" i="5"/>
  <c r="E1581" i="5"/>
  <c r="X1581" i="5"/>
  <c r="V1582" i="5"/>
  <c r="E1582" i="5"/>
  <c r="X1582" i="5"/>
  <c r="V1583" i="5"/>
  <c r="E1583" i="5"/>
  <c r="X1583" i="5"/>
  <c r="V1584" i="5"/>
  <c r="E1584" i="5"/>
  <c r="X1584" i="5"/>
  <c r="V1585" i="5"/>
  <c r="E1585" i="5"/>
  <c r="X1585" i="5"/>
  <c r="V1586" i="5"/>
  <c r="E1586" i="5"/>
  <c r="X1586" i="5"/>
  <c r="V1587" i="5"/>
  <c r="E1587" i="5"/>
  <c r="X1587" i="5"/>
  <c r="V1588" i="5"/>
  <c r="E1588" i="5"/>
  <c r="X1588" i="5"/>
  <c r="V1589" i="5"/>
  <c r="E1589" i="5"/>
  <c r="X1589" i="5"/>
  <c r="V1590" i="5"/>
  <c r="E1590" i="5"/>
  <c r="X1590" i="5"/>
  <c r="V1591" i="5"/>
  <c r="E1591" i="5"/>
  <c r="V1592" i="5"/>
  <c r="E1592" i="5"/>
  <c r="X1592" i="5"/>
  <c r="V1593" i="5"/>
  <c r="E1593" i="5"/>
  <c r="X1593" i="5"/>
  <c r="V1594" i="5"/>
  <c r="E1594" i="5"/>
  <c r="X1594" i="5"/>
  <c r="V1595" i="5"/>
  <c r="E1595" i="5"/>
  <c r="V1596" i="5"/>
  <c r="E1596" i="5"/>
  <c r="X1596" i="5"/>
  <c r="V1597" i="5"/>
  <c r="E1597" i="5"/>
  <c r="X1597" i="5"/>
  <c r="V1598" i="5"/>
  <c r="E1598" i="5"/>
  <c r="X1598" i="5"/>
  <c r="V1599" i="5"/>
  <c r="E1599" i="5"/>
  <c r="V1600" i="5"/>
  <c r="E1600" i="5"/>
  <c r="X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X1608" i="5"/>
  <c r="V1609" i="5"/>
  <c r="E1609" i="5"/>
  <c r="X1609" i="5"/>
  <c r="V1610" i="5"/>
  <c r="E1610" i="5"/>
  <c r="X1610" i="5"/>
  <c r="V1611" i="5"/>
  <c r="E1611" i="5"/>
  <c r="V1612" i="5"/>
  <c r="E1612" i="5"/>
  <c r="X1612" i="5"/>
  <c r="V1613" i="5"/>
  <c r="E1613" i="5"/>
  <c r="X1613" i="5"/>
  <c r="V1614" i="5"/>
  <c r="E1614" i="5"/>
  <c r="X1614" i="5"/>
  <c r="V1615" i="5"/>
  <c r="E1615" i="5"/>
  <c r="X1615" i="5"/>
  <c r="V1616" i="5"/>
  <c r="E1616" i="5"/>
  <c r="X1616" i="5"/>
  <c r="V1617" i="5"/>
  <c r="E1617" i="5"/>
  <c r="X1617" i="5"/>
  <c r="V1618" i="5"/>
  <c r="E1618" i="5"/>
  <c r="X1618" i="5"/>
  <c r="V1619" i="5"/>
  <c r="E1619" i="5"/>
  <c r="X1619" i="5"/>
  <c r="V1620" i="5"/>
  <c r="E1620" i="5"/>
  <c r="X1620" i="5"/>
  <c r="V1621" i="5"/>
  <c r="E1621" i="5"/>
  <c r="X1621" i="5"/>
  <c r="V1622" i="5"/>
  <c r="E1622" i="5"/>
  <c r="X1622" i="5"/>
  <c r="V1623" i="5"/>
  <c r="E1623" i="5"/>
  <c r="X1623" i="5"/>
  <c r="V1624" i="5"/>
  <c r="E1624" i="5"/>
  <c r="X1624" i="5"/>
  <c r="V1625" i="5"/>
  <c r="E1625" i="5"/>
  <c r="X1625" i="5"/>
  <c r="V1626" i="5"/>
  <c r="E1626" i="5"/>
  <c r="X1626" i="5"/>
  <c r="V1627" i="5"/>
  <c r="E1627" i="5"/>
  <c r="X1627" i="5"/>
  <c r="V1628" i="5"/>
  <c r="E1628" i="5"/>
  <c r="X1628" i="5"/>
  <c r="V1629" i="5"/>
  <c r="E1629" i="5"/>
  <c r="X1629" i="5"/>
  <c r="V1630" i="5"/>
  <c r="E1630" i="5"/>
  <c r="X1630" i="5"/>
  <c r="V1631" i="5"/>
  <c r="E1631" i="5"/>
  <c r="X1631" i="5"/>
  <c r="V1632" i="5"/>
  <c r="E1632" i="5"/>
  <c r="X1632" i="5"/>
  <c r="V1633" i="5"/>
  <c r="E1633" i="5"/>
  <c r="X1633" i="5"/>
  <c r="V1634" i="5"/>
  <c r="E1634" i="5"/>
  <c r="X1634" i="5"/>
  <c r="V1635" i="5"/>
  <c r="E1635" i="5"/>
  <c r="X1635" i="5"/>
  <c r="V1636" i="5"/>
  <c r="E1636" i="5"/>
  <c r="X1636" i="5"/>
  <c r="V1637" i="5"/>
  <c r="E1637" i="5"/>
  <c r="X1637" i="5"/>
  <c r="V1638" i="5"/>
  <c r="E1638" i="5"/>
  <c r="X1638" i="5"/>
  <c r="V1639" i="5"/>
  <c r="E1639" i="5"/>
  <c r="X1639" i="5"/>
  <c r="V1640" i="5"/>
  <c r="E1640" i="5"/>
  <c r="X1640" i="5"/>
  <c r="V1641" i="5"/>
  <c r="E1641" i="5"/>
  <c r="X1641" i="5"/>
  <c r="V1642" i="5"/>
  <c r="E1642" i="5"/>
  <c r="X1642" i="5"/>
  <c r="V1643" i="5"/>
  <c r="E1643" i="5"/>
  <c r="V1644" i="5"/>
  <c r="E1644" i="5"/>
  <c r="X1644" i="5"/>
  <c r="V1645" i="5"/>
  <c r="E1645" i="5"/>
  <c r="V1646" i="5"/>
  <c r="E1646" i="5"/>
  <c r="X1646" i="5"/>
  <c r="V1647" i="5"/>
  <c r="E1647" i="5"/>
  <c r="X1647" i="5"/>
  <c r="V1648" i="5"/>
  <c r="E1648" i="5"/>
  <c r="X1648" i="5"/>
  <c r="V1649" i="5"/>
  <c r="E1649" i="5"/>
  <c r="X1649" i="5"/>
  <c r="V1650" i="5"/>
  <c r="E1650" i="5"/>
  <c r="X1650" i="5"/>
  <c r="V1651" i="5"/>
  <c r="E1651" i="5"/>
  <c r="V1652" i="5"/>
  <c r="E1652" i="5"/>
  <c r="X1652" i="5"/>
  <c r="V1653" i="5"/>
  <c r="E1653" i="5"/>
  <c r="X1653" i="5"/>
  <c r="V1654" i="5"/>
  <c r="E1654" i="5"/>
  <c r="X1654" i="5"/>
  <c r="V1655" i="5"/>
  <c r="E1655" i="5"/>
  <c r="X1655" i="5"/>
  <c r="V1656" i="5"/>
  <c r="E1656" i="5"/>
  <c r="X1656" i="5"/>
  <c r="V1657" i="5"/>
  <c r="E1657" i="5"/>
  <c r="X1657" i="5"/>
  <c r="V1658" i="5"/>
  <c r="E1658" i="5"/>
  <c r="X1658" i="5"/>
  <c r="V1659" i="5"/>
  <c r="E1659" i="5"/>
  <c r="X1659" i="5"/>
  <c r="V1660" i="5"/>
  <c r="E1660" i="5"/>
  <c r="X1660" i="5"/>
  <c r="V1661" i="5"/>
  <c r="E1661" i="5"/>
  <c r="X1661" i="5"/>
  <c r="V1662" i="5"/>
  <c r="E1662" i="5"/>
  <c r="X1662" i="5"/>
  <c r="V1663" i="5"/>
  <c r="E1663" i="5"/>
  <c r="X1663" i="5"/>
  <c r="V1664" i="5"/>
  <c r="E1664" i="5"/>
  <c r="X1664" i="5"/>
  <c r="V1665" i="5"/>
  <c r="E1665" i="5"/>
  <c r="X1665" i="5"/>
  <c r="V1666" i="5"/>
  <c r="E1666" i="5"/>
  <c r="X1666" i="5"/>
  <c r="V1667" i="5"/>
  <c r="E1667" i="5"/>
  <c r="X1667" i="5"/>
  <c r="V1668" i="5"/>
  <c r="E1668" i="5"/>
  <c r="X1668" i="5"/>
  <c r="V1669" i="5"/>
  <c r="E1669" i="5"/>
  <c r="X1669" i="5"/>
  <c r="V1670" i="5"/>
  <c r="E1670" i="5"/>
  <c r="X1670" i="5"/>
  <c r="V1671" i="5"/>
  <c r="E1671" i="5"/>
  <c r="X1671" i="5"/>
  <c r="V1672" i="5"/>
  <c r="E1672" i="5"/>
  <c r="X1672" i="5"/>
  <c r="V1673" i="5"/>
  <c r="E1673" i="5"/>
  <c r="X1673" i="5"/>
  <c r="V1674" i="5"/>
  <c r="E1674" i="5"/>
  <c r="X1674" i="5"/>
  <c r="V1675" i="5"/>
  <c r="E1675" i="5"/>
  <c r="V1676" i="5"/>
  <c r="E1676" i="5"/>
  <c r="X1676" i="5"/>
  <c r="V1677" i="5"/>
  <c r="E1677" i="5"/>
  <c r="X1677" i="5"/>
  <c r="V1678" i="5"/>
  <c r="E1678" i="5"/>
  <c r="X1678" i="5"/>
  <c r="V1679" i="5"/>
  <c r="E1679" i="5"/>
  <c r="X1679" i="5"/>
  <c r="V1680" i="5"/>
  <c r="E1680" i="5"/>
  <c r="X1680" i="5"/>
  <c r="V1681" i="5"/>
  <c r="E1681" i="5"/>
  <c r="X1681" i="5"/>
  <c r="V1682" i="5"/>
  <c r="E1682" i="5"/>
  <c r="X1682" i="5"/>
  <c r="V1683" i="5"/>
  <c r="E1683" i="5"/>
  <c r="X1683" i="5"/>
  <c r="V1684" i="5"/>
  <c r="E1684" i="5"/>
  <c r="X1684" i="5"/>
  <c r="V1685" i="5"/>
  <c r="E1685" i="5"/>
  <c r="X1685" i="5"/>
  <c r="V1686" i="5"/>
  <c r="E1686" i="5"/>
  <c r="X1686" i="5"/>
  <c r="V1687" i="5"/>
  <c r="E1687" i="5"/>
  <c r="X1687" i="5"/>
  <c r="V1688" i="5"/>
  <c r="E1688" i="5"/>
  <c r="X1688" i="5"/>
  <c r="V1689" i="5"/>
  <c r="E1689" i="5"/>
  <c r="X1689" i="5"/>
  <c r="V1690" i="5"/>
  <c r="E1690" i="5"/>
  <c r="X1690" i="5"/>
  <c r="V1691" i="5"/>
  <c r="E1691" i="5"/>
  <c r="X1691" i="5"/>
  <c r="V1692" i="5"/>
  <c r="E1692" i="5"/>
  <c r="X1692" i="5"/>
  <c r="V1693" i="5"/>
  <c r="E1693" i="5"/>
  <c r="X1693" i="5"/>
  <c r="V1694" i="5"/>
  <c r="E1694" i="5"/>
  <c r="X1694" i="5"/>
  <c r="V1695" i="5"/>
  <c r="E1695" i="5"/>
  <c r="X1695" i="5"/>
  <c r="V1696" i="5"/>
  <c r="E1696" i="5"/>
  <c r="X1696" i="5"/>
  <c r="V1697" i="5"/>
  <c r="E1697" i="5"/>
  <c r="X1697" i="5"/>
  <c r="V1698" i="5"/>
  <c r="E1698" i="5"/>
  <c r="X1698" i="5"/>
  <c r="V1699" i="5"/>
  <c r="E1699" i="5"/>
  <c r="X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X1707" i="5"/>
  <c r="V1708" i="5"/>
  <c r="E1708" i="5"/>
  <c r="X1708" i="5"/>
  <c r="V1709" i="5"/>
  <c r="E1709" i="5"/>
  <c r="X1709" i="5"/>
  <c r="V1710" i="5"/>
  <c r="E1710" i="5"/>
  <c r="X1710" i="5"/>
  <c r="V1711" i="5"/>
  <c r="E1711" i="5"/>
  <c r="X1711" i="5"/>
  <c r="V1712" i="5"/>
  <c r="E1712" i="5"/>
  <c r="X1712" i="5"/>
  <c r="V1713" i="5"/>
  <c r="E1713" i="5"/>
  <c r="X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X1723" i="5"/>
  <c r="V1724" i="5"/>
  <c r="E1724" i="5"/>
  <c r="X1724" i="5"/>
  <c r="V1725" i="5"/>
  <c r="E1725" i="5"/>
  <c r="X1725" i="5"/>
  <c r="V1726" i="5"/>
  <c r="E1726" i="5"/>
  <c r="X1726" i="5"/>
  <c r="V1727" i="5"/>
  <c r="E1727" i="5"/>
  <c r="X1727" i="5"/>
  <c r="V1728" i="5"/>
  <c r="E1728" i="5"/>
  <c r="X1728" i="5"/>
  <c r="V1729" i="5"/>
  <c r="E1729" i="5"/>
  <c r="X1729" i="5"/>
  <c r="V1730" i="5"/>
  <c r="E1730" i="5"/>
  <c r="X1730" i="5"/>
  <c r="V1731" i="5"/>
  <c r="E1731" i="5"/>
  <c r="X1731" i="5"/>
  <c r="V1732" i="5"/>
  <c r="E1732" i="5"/>
  <c r="X1732" i="5"/>
  <c r="V1733" i="5"/>
  <c r="E1733" i="5"/>
  <c r="X1733" i="5"/>
  <c r="V1734" i="5"/>
  <c r="E1734" i="5"/>
  <c r="X1734" i="5"/>
  <c r="V1735" i="5"/>
  <c r="E1735" i="5"/>
  <c r="X1735" i="5"/>
  <c r="V1736" i="5"/>
  <c r="E1736" i="5"/>
  <c r="X1736" i="5"/>
  <c r="V1737" i="5"/>
  <c r="E1737" i="5"/>
  <c r="X1737" i="5"/>
  <c r="V1738" i="5"/>
  <c r="E1738" i="5"/>
  <c r="X1738" i="5"/>
  <c r="V1739" i="5"/>
  <c r="E1739" i="5"/>
  <c r="X1739" i="5"/>
  <c r="V1740" i="5"/>
  <c r="E1740" i="5"/>
  <c r="X1740" i="5"/>
  <c r="V1741" i="5"/>
  <c r="E1741" i="5"/>
  <c r="X1741" i="5"/>
  <c r="V1742" i="5"/>
  <c r="E1742" i="5"/>
  <c r="X1742" i="5"/>
  <c r="V1743" i="5"/>
  <c r="E1743" i="5"/>
  <c r="V1744" i="5"/>
  <c r="E1744" i="5"/>
  <c r="X1744" i="5"/>
  <c r="V1745" i="5"/>
  <c r="E1745" i="5"/>
  <c r="X1745" i="5"/>
  <c r="V1746" i="5"/>
  <c r="E1746" i="5"/>
  <c r="X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X1759" i="5"/>
  <c r="V1760" i="5"/>
  <c r="E1760" i="5"/>
  <c r="X1760" i="5"/>
  <c r="V1761" i="5"/>
  <c r="E1761" i="5"/>
  <c r="X1761" i="5"/>
  <c r="V1762" i="5"/>
  <c r="E1762" i="5"/>
  <c r="X1762" i="5"/>
  <c r="V1763" i="5"/>
  <c r="E1763" i="5"/>
  <c r="V1764" i="5"/>
  <c r="E1764" i="5"/>
  <c r="X1764" i="5"/>
  <c r="V1765" i="5"/>
  <c r="E1765" i="5"/>
  <c r="X1765" i="5"/>
  <c r="V1766" i="5"/>
  <c r="E1766" i="5"/>
  <c r="X1766" i="5"/>
  <c r="V1767" i="5"/>
  <c r="E1767" i="5"/>
  <c r="X1767" i="5"/>
  <c r="V1768" i="5"/>
  <c r="E1768" i="5"/>
  <c r="X1768" i="5"/>
  <c r="V1769" i="5"/>
  <c r="E1769" i="5"/>
  <c r="X1769" i="5"/>
  <c r="V1770" i="5"/>
  <c r="E1770" i="5"/>
  <c r="X1770" i="5"/>
  <c r="V1771" i="5"/>
  <c r="E1771" i="5"/>
  <c r="V1772" i="5"/>
  <c r="E1772" i="5"/>
  <c r="X1772" i="5"/>
  <c r="V1773" i="5"/>
  <c r="E1773" i="5"/>
  <c r="X1773" i="5"/>
  <c r="V1774" i="5"/>
  <c r="E1774" i="5"/>
  <c r="X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X1787" i="5"/>
  <c r="V1788" i="5"/>
  <c r="E1788" i="5"/>
  <c r="X1788" i="5"/>
  <c r="V1789" i="5"/>
  <c r="E1789" i="5"/>
  <c r="X1789" i="5"/>
  <c r="V1790" i="5"/>
  <c r="E1790" i="5"/>
  <c r="X1790" i="5"/>
  <c r="V1791" i="5"/>
  <c r="E1791" i="5"/>
  <c r="X1791" i="5"/>
  <c r="V1792" i="5"/>
  <c r="E1792" i="5"/>
  <c r="X1792" i="5"/>
  <c r="V1793" i="5"/>
  <c r="E1793" i="5"/>
  <c r="X1793" i="5"/>
  <c r="V1794" i="5"/>
  <c r="E1794" i="5"/>
  <c r="X1794" i="5"/>
  <c r="V1795" i="5"/>
  <c r="E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X1805" i="5"/>
  <c r="V1806" i="5"/>
  <c r="E1806" i="5"/>
  <c r="X1806" i="5"/>
  <c r="V1807" i="5"/>
  <c r="E1807" i="5"/>
  <c r="V1808" i="5"/>
  <c r="E1808" i="5"/>
  <c r="X1808" i="5"/>
  <c r="V1809" i="5"/>
  <c r="E1809" i="5"/>
  <c r="X1809" i="5"/>
  <c r="V1810" i="5"/>
  <c r="E1810" i="5"/>
  <c r="X1810" i="5"/>
  <c r="V1811" i="5"/>
  <c r="E1811" i="5"/>
  <c r="X1811" i="5"/>
  <c r="V1812" i="5"/>
  <c r="E1812" i="5"/>
  <c r="X1812" i="5"/>
  <c r="V1813" i="5"/>
  <c r="E1813" i="5"/>
  <c r="X1813" i="5"/>
  <c r="V1814" i="5"/>
  <c r="E1814" i="5"/>
  <c r="X1814" i="5"/>
  <c r="V1815" i="5"/>
  <c r="E1815" i="5"/>
  <c r="X1815" i="5"/>
  <c r="V1816" i="5"/>
  <c r="E1816" i="5"/>
  <c r="X1816" i="5"/>
  <c r="V1817" i="5"/>
  <c r="E1817" i="5"/>
  <c r="X1817" i="5"/>
  <c r="V1818" i="5"/>
  <c r="E1818" i="5"/>
  <c r="X1818" i="5"/>
  <c r="V1819" i="5"/>
  <c r="E1819" i="5"/>
  <c r="X1819" i="5"/>
  <c r="V1820" i="5"/>
  <c r="E1820" i="5"/>
  <c r="X1820" i="5"/>
  <c r="V1821" i="5"/>
  <c r="E1821" i="5"/>
  <c r="X1821" i="5"/>
  <c r="V1822" i="5"/>
  <c r="E1822" i="5"/>
  <c r="X1822" i="5"/>
  <c r="V1823" i="5"/>
  <c r="E1823" i="5"/>
  <c r="X1823" i="5"/>
  <c r="V1824" i="5"/>
  <c r="E1824" i="5"/>
  <c r="X1824" i="5"/>
  <c r="V1825" i="5"/>
  <c r="E1825" i="5"/>
  <c r="X1825" i="5"/>
  <c r="V1826" i="5"/>
  <c r="E1826" i="5"/>
  <c r="X1826" i="5"/>
  <c r="V1827" i="5"/>
  <c r="E1827" i="5"/>
  <c r="X1827" i="5"/>
  <c r="V1828" i="5"/>
  <c r="E1828" i="5"/>
  <c r="X1828" i="5"/>
  <c r="V1829" i="5"/>
  <c r="E1829" i="5"/>
  <c r="X1829" i="5"/>
  <c r="V1830" i="5"/>
  <c r="E1830" i="5"/>
  <c r="X1830" i="5"/>
  <c r="V1831" i="5"/>
  <c r="E1831" i="5"/>
  <c r="V1832" i="5"/>
  <c r="E1832" i="5"/>
  <c r="X1832" i="5"/>
  <c r="V1833" i="5"/>
  <c r="E1833" i="5"/>
  <c r="X1833" i="5"/>
  <c r="V1834" i="5"/>
  <c r="E1834" i="5"/>
  <c r="X1834" i="5"/>
  <c r="V1835" i="5"/>
  <c r="E1835" i="5"/>
  <c r="X1835" i="5"/>
  <c r="V1836" i="5"/>
  <c r="E1836" i="5"/>
  <c r="X1836" i="5"/>
  <c r="V1837" i="5"/>
  <c r="E1837" i="5"/>
  <c r="X1837" i="5"/>
  <c r="V1838" i="5"/>
  <c r="E1838" i="5"/>
  <c r="X1838" i="5"/>
  <c r="V1839" i="5"/>
  <c r="E1839" i="5"/>
  <c r="X1839" i="5"/>
  <c r="V1840" i="5"/>
  <c r="E1840" i="5"/>
  <c r="X1840" i="5"/>
  <c r="V1841" i="5"/>
  <c r="E1841" i="5"/>
  <c r="X1841" i="5"/>
  <c r="V1842" i="5"/>
  <c r="E1842" i="5"/>
  <c r="X1842" i="5"/>
  <c r="V1843" i="5"/>
  <c r="E1843" i="5"/>
  <c r="X1843" i="5"/>
  <c r="V1844" i="5"/>
  <c r="E1844" i="5"/>
  <c r="X1844" i="5"/>
  <c r="V1845" i="5"/>
  <c r="E1845" i="5"/>
  <c r="X1845" i="5"/>
  <c r="V1846" i="5"/>
  <c r="E1846" i="5"/>
  <c r="X1846" i="5"/>
  <c r="V1847" i="5"/>
  <c r="E1847" i="5"/>
  <c r="X1847" i="5"/>
  <c r="V1848" i="5"/>
  <c r="E1848" i="5"/>
  <c r="X1848" i="5"/>
  <c r="V1849" i="5"/>
  <c r="E1849" i="5"/>
  <c r="V1850" i="5"/>
  <c r="E1850" i="5"/>
  <c r="X1850" i="5"/>
  <c r="V1851" i="5"/>
  <c r="E1851" i="5"/>
  <c r="X1851" i="5"/>
  <c r="V1852" i="5"/>
  <c r="E1852" i="5"/>
  <c r="X1852" i="5"/>
  <c r="V1853" i="5"/>
  <c r="E1853" i="5"/>
  <c r="X1853" i="5"/>
  <c r="V1854" i="5"/>
  <c r="E1854" i="5"/>
  <c r="X1854" i="5"/>
  <c r="V1855" i="5"/>
  <c r="E1855" i="5"/>
  <c r="X1855" i="5"/>
  <c r="V1856" i="5"/>
  <c r="E1856" i="5"/>
  <c r="X1856" i="5"/>
  <c r="V1857" i="5"/>
  <c r="E1857" i="5"/>
  <c r="V1858" i="5"/>
  <c r="E1858" i="5"/>
  <c r="X1858" i="5"/>
  <c r="V1859" i="5"/>
  <c r="E1859" i="5"/>
  <c r="X1859" i="5"/>
  <c r="V1860" i="5"/>
  <c r="E1860" i="5"/>
  <c r="X1860" i="5"/>
  <c r="V1861" i="5"/>
  <c r="E1861" i="5"/>
  <c r="X1861" i="5"/>
  <c r="V1862" i="5"/>
  <c r="E1862" i="5"/>
  <c r="X1862" i="5"/>
  <c r="V1863" i="5"/>
  <c r="E1863" i="5"/>
  <c r="X1863" i="5"/>
  <c r="V1864" i="5"/>
  <c r="E1864" i="5"/>
  <c r="X1864" i="5"/>
  <c r="V1865" i="5"/>
  <c r="E1865" i="5"/>
  <c r="X1865" i="5"/>
  <c r="V1866" i="5"/>
  <c r="E1866" i="5"/>
  <c r="X1866" i="5"/>
  <c r="V1867" i="5"/>
  <c r="E1867" i="5"/>
  <c r="X1867" i="5"/>
  <c r="V1868" i="5"/>
  <c r="E1868" i="5"/>
  <c r="X1868" i="5"/>
  <c r="V1869" i="5"/>
  <c r="E1869" i="5"/>
  <c r="V1870" i="5"/>
  <c r="E1870" i="5"/>
  <c r="X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X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6" i="5"/>
  <c r="E1906" i="5"/>
  <c r="X1906"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X1932" i="5"/>
  <c r="V1933" i="5"/>
  <c r="E1933" i="5"/>
  <c r="X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X1941" i="5"/>
  <c r="V1942" i="5"/>
  <c r="E1942" i="5"/>
  <c r="X1942" i="5"/>
  <c r="V1943" i="5"/>
  <c r="E1943" i="5"/>
  <c r="X1943" i="5"/>
  <c r="V1944" i="5"/>
  <c r="E1944" i="5"/>
  <c r="X1944" i="5"/>
  <c r="V1945" i="5"/>
  <c r="E1945" i="5"/>
  <c r="X1945" i="5"/>
  <c r="V1946" i="5"/>
  <c r="E1946" i="5"/>
  <c r="X1946" i="5"/>
  <c r="V1947" i="5"/>
  <c r="E1947" i="5"/>
  <c r="X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X1967" i="5"/>
  <c r="V1968" i="5"/>
  <c r="E1968" i="5"/>
  <c r="X1968" i="5"/>
  <c r="V1969" i="5"/>
  <c r="E1969" i="5"/>
  <c r="X1969" i="5"/>
  <c r="V1970" i="5"/>
  <c r="E1970" i="5"/>
  <c r="X1970" i="5"/>
  <c r="V1971" i="5"/>
  <c r="E1971" i="5"/>
  <c r="X1971" i="5"/>
  <c r="V1972" i="5"/>
  <c r="E1972" i="5"/>
  <c r="X1972" i="5"/>
  <c r="V1973" i="5"/>
  <c r="E1973" i="5"/>
  <c r="X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X2043" i="5"/>
  <c r="V2044" i="5"/>
  <c r="E2044" i="5"/>
  <c r="X2044" i="5"/>
  <c r="V2045" i="5"/>
  <c r="E2045" i="5"/>
  <c r="X2045" i="5"/>
  <c r="V2046" i="5"/>
  <c r="E2046" i="5"/>
  <c r="X2046" i="5"/>
  <c r="V2047" i="5"/>
  <c r="E2047" i="5"/>
  <c r="X2047" i="5"/>
  <c r="V2048" i="5"/>
  <c r="E2048" i="5"/>
  <c r="X2048" i="5"/>
  <c r="V2049" i="5"/>
  <c r="E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X2060" i="5"/>
  <c r="V2061" i="5"/>
  <c r="E2061" i="5"/>
  <c r="X2061" i="5"/>
  <c r="V2062" i="5"/>
  <c r="E2062" i="5"/>
  <c r="X2062" i="5"/>
  <c r="V2063" i="5"/>
  <c r="E2063" i="5"/>
  <c r="X2063" i="5"/>
  <c r="V2064" i="5"/>
  <c r="E2064" i="5"/>
  <c r="X2064" i="5"/>
  <c r="V2065" i="5"/>
  <c r="E2065" i="5"/>
  <c r="X2065" i="5"/>
  <c r="V2066" i="5"/>
  <c r="E2066" i="5"/>
  <c r="X2066" i="5"/>
  <c r="V2067" i="5"/>
  <c r="E2067" i="5"/>
  <c r="X2067" i="5"/>
  <c r="V2068" i="5"/>
  <c r="E2068" i="5"/>
  <c r="X2068" i="5"/>
  <c r="V2069" i="5"/>
  <c r="E2069" i="5"/>
  <c r="V2070" i="5"/>
  <c r="E2070" i="5"/>
  <c r="X2070" i="5"/>
  <c r="V2071" i="5"/>
  <c r="E2071" i="5"/>
  <c r="X2071" i="5"/>
  <c r="V2072" i="5"/>
  <c r="E2072" i="5"/>
  <c r="X2072" i="5"/>
  <c r="V2073" i="5"/>
  <c r="E2073" i="5"/>
  <c r="X2073" i="5"/>
  <c r="V2074" i="5"/>
  <c r="E2074" i="5"/>
  <c r="X2074" i="5"/>
  <c r="V2075" i="5"/>
  <c r="E2075" i="5"/>
  <c r="X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X2096" i="5"/>
  <c r="V2097" i="5"/>
  <c r="E2097" i="5"/>
  <c r="X2097" i="5"/>
  <c r="V2098" i="5"/>
  <c r="E2098" i="5"/>
  <c r="X2098" i="5"/>
  <c r="V2099" i="5"/>
  <c r="E2099" i="5"/>
  <c r="X2099" i="5"/>
  <c r="V2100" i="5"/>
  <c r="E2100" i="5"/>
  <c r="X2100" i="5"/>
  <c r="V2101" i="5"/>
  <c r="E2101" i="5"/>
  <c r="X2101" i="5"/>
  <c r="V2102" i="5"/>
  <c r="E2102" i="5"/>
  <c r="X2102" i="5"/>
  <c r="V2103" i="5"/>
  <c r="E2103" i="5"/>
  <c r="X2103" i="5"/>
  <c r="V2104" i="5"/>
  <c r="E2104" i="5"/>
  <c r="X2104" i="5"/>
  <c r="V2105" i="5"/>
  <c r="E2105" i="5"/>
  <c r="X2105" i="5"/>
  <c r="V2106" i="5"/>
  <c r="E2106" i="5"/>
  <c r="X2106" i="5"/>
  <c r="V2107" i="5"/>
  <c r="E2107" i="5"/>
  <c r="X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X2117" i="5"/>
  <c r="V2118" i="5"/>
  <c r="E2118" i="5"/>
  <c r="X2118" i="5"/>
  <c r="V2119" i="5"/>
  <c r="E2119" i="5"/>
  <c r="X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X2128" i="5"/>
  <c r="V2129" i="5"/>
  <c r="E2129" i="5"/>
  <c r="X2129" i="5"/>
  <c r="V2130" i="5"/>
  <c r="E2130" i="5"/>
  <c r="X2130" i="5"/>
  <c r="V2131" i="5"/>
  <c r="E2131" i="5"/>
  <c r="X2131" i="5"/>
  <c r="V2132" i="5"/>
  <c r="E2132" i="5"/>
  <c r="X2132" i="5"/>
  <c r="V2133" i="5"/>
  <c r="E2133" i="5"/>
  <c r="X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X2143" i="5"/>
  <c r="V2144" i="5"/>
  <c r="E2144" i="5"/>
  <c r="X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X2155" i="5"/>
  <c r="V2156" i="5"/>
  <c r="E2156" i="5"/>
  <c r="X2156" i="5"/>
  <c r="V2157" i="5"/>
  <c r="E2157" i="5"/>
  <c r="X2157" i="5"/>
  <c r="V2158" i="5"/>
  <c r="E2158" i="5"/>
  <c r="X2158" i="5"/>
  <c r="V2159" i="5"/>
  <c r="E2159" i="5"/>
  <c r="V2160" i="5"/>
  <c r="E2160" i="5"/>
  <c r="X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X2175" i="5"/>
  <c r="V2176" i="5"/>
  <c r="E2176" i="5"/>
  <c r="X2176" i="5"/>
  <c r="V2177" i="5"/>
  <c r="E2177" i="5"/>
  <c r="X2177" i="5"/>
  <c r="V2178" i="5"/>
  <c r="E2178" i="5"/>
  <c r="X2178" i="5"/>
  <c r="V2179" i="5"/>
  <c r="E2179" i="5"/>
  <c r="X2179" i="5"/>
  <c r="V2180" i="5"/>
  <c r="E2180" i="5"/>
  <c r="X2180" i="5"/>
  <c r="V2181" i="5"/>
  <c r="E2181" i="5"/>
  <c r="V2182" i="5"/>
  <c r="E2182" i="5"/>
  <c r="X2182" i="5"/>
  <c r="V2183" i="5"/>
  <c r="E2183" i="5"/>
  <c r="X2183" i="5"/>
  <c r="V2184" i="5"/>
  <c r="E2184" i="5"/>
  <c r="X2184" i="5"/>
  <c r="V2185" i="5"/>
  <c r="E2185" i="5"/>
  <c r="X2185" i="5"/>
  <c r="V2186" i="5"/>
  <c r="E2186" i="5"/>
  <c r="X2186" i="5"/>
  <c r="V2187" i="5"/>
  <c r="E2187" i="5"/>
  <c r="X2187" i="5"/>
  <c r="V2188" i="5"/>
  <c r="E2188" i="5"/>
  <c r="X2188" i="5"/>
  <c r="V2189" i="5"/>
  <c r="E2189" i="5"/>
  <c r="X2189" i="5"/>
  <c r="V2190" i="5"/>
  <c r="E2190" i="5"/>
  <c r="X2190" i="5"/>
  <c r="V2191" i="5"/>
  <c r="E2191" i="5"/>
  <c r="X2191" i="5"/>
  <c r="V2192" i="5"/>
  <c r="E2192" i="5"/>
  <c r="X2192" i="5"/>
  <c r="V2193" i="5"/>
  <c r="E2193" i="5"/>
  <c r="X2193" i="5"/>
  <c r="V2194" i="5"/>
  <c r="E2194" i="5"/>
  <c r="X2194" i="5"/>
  <c r="V2195" i="5"/>
  <c r="E2195" i="5"/>
  <c r="X2195" i="5"/>
  <c r="V2196" i="5"/>
  <c r="E2196" i="5"/>
  <c r="X2196" i="5"/>
  <c r="V2197" i="5"/>
  <c r="E2197" i="5"/>
  <c r="X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X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X2250" i="5"/>
  <c r="V2251" i="5"/>
  <c r="E2251" i="5"/>
  <c r="X2251" i="5"/>
  <c r="V2252" i="5"/>
  <c r="E2252" i="5"/>
  <c r="X2252" i="5"/>
  <c r="V2253" i="5"/>
  <c r="E2253" i="5"/>
  <c r="X2253" i="5"/>
  <c r="V2254" i="5"/>
  <c r="E2254" i="5"/>
  <c r="X2254" i="5"/>
  <c r="V2255" i="5"/>
  <c r="E2255" i="5"/>
  <c r="X2255" i="5"/>
  <c r="V2256" i="5"/>
  <c r="E2256" i="5"/>
  <c r="X2256" i="5"/>
  <c r="V2257" i="5"/>
  <c r="E2257" i="5"/>
  <c r="X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X2310" i="5"/>
  <c r="V2311" i="5"/>
  <c r="E2311" i="5"/>
  <c r="X2311" i="5"/>
  <c r="V2312" i="5"/>
  <c r="E2312" i="5"/>
  <c r="X2312" i="5"/>
  <c r="V2313" i="5"/>
  <c r="E2313" i="5"/>
  <c r="X2313" i="5"/>
  <c r="V2314" i="5"/>
  <c r="E2314" i="5"/>
  <c r="X2314" i="5"/>
  <c r="V2315" i="5"/>
  <c r="E2315" i="5"/>
  <c r="X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X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X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X2415" i="5"/>
  <c r="V2416" i="5"/>
  <c r="E2416" i="5"/>
  <c r="X2416" i="5"/>
  <c r="V2417" i="5"/>
  <c r="E2417" i="5"/>
  <c r="X2417" i="5"/>
  <c r="V2418" i="5"/>
  <c r="E2418" i="5"/>
  <c r="X2418" i="5"/>
  <c r="V2419" i="5"/>
  <c r="E2419" i="5"/>
  <c r="X2419" i="5"/>
  <c r="V2420" i="5"/>
  <c r="E2420" i="5"/>
  <c r="X2420" i="5"/>
  <c r="V2421" i="5"/>
  <c r="E2421" i="5"/>
  <c r="X2421" i="5"/>
  <c r="V2422" i="5"/>
  <c r="E2422" i="5"/>
  <c r="X2422" i="5"/>
  <c r="V2423" i="5"/>
  <c r="E2423" i="5"/>
  <c r="X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X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X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G9" i="6"/>
  <c r="H9" i="6"/>
  <c r="D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22" i="6"/>
  <c r="B16" i="6"/>
  <c r="B15" i="6"/>
  <c r="G15" i="6"/>
  <c r="H15" i="6"/>
  <c r="B14" i="6"/>
  <c r="G14" i="6"/>
  <c r="H14" i="6"/>
  <c r="H13" i="6"/>
  <c r="B12" i="6"/>
  <c r="G12" i="6"/>
  <c r="H12" i="6"/>
  <c r="D12" i="6"/>
  <c r="B11" i="6"/>
  <c r="G11" i="6"/>
  <c r="H11" i="6"/>
  <c r="D11" i="6"/>
  <c r="G10" i="6"/>
  <c r="H10" i="6"/>
  <c r="D10" i="6"/>
  <c r="B8" i="6"/>
  <c r="G8" i="6"/>
  <c r="H8" i="6"/>
  <c r="D8" i="6"/>
  <c r="B7" i="6"/>
  <c r="G7" i="6"/>
  <c r="H7" i="6"/>
  <c r="D7" i="6"/>
  <c r="B6" i="6"/>
  <c r="G6" i="6"/>
  <c r="B5" i="6"/>
  <c r="F6" i="6"/>
  <c r="H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B26" i="4"/>
  <c r="A14" i="6"/>
  <c r="D11" i="4"/>
  <c r="A5" i="4"/>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X1341"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F64"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B44" i="6"/>
  <c r="G44" i="6"/>
  <c r="B41" i="4"/>
  <c r="B53" i="4"/>
  <c r="A37" i="6"/>
  <c r="A3" i="2"/>
  <c r="B25" i="3"/>
  <c r="N4" i="5"/>
  <c r="A63" i="2"/>
  <c r="B29" i="3"/>
  <c r="G3" i="5"/>
  <c r="A28" i="2"/>
  <c r="B7" i="4"/>
  <c r="A13" i="2"/>
  <c r="C5" i="3"/>
  <c r="B2006" i="7"/>
  <c r="B4" i="4"/>
  <c r="A26" i="2"/>
  <c r="D25" i="4"/>
  <c r="D43" i="4"/>
  <c r="A52" i="2"/>
  <c r="C23" i="3"/>
  <c r="B28" i="4"/>
  <c r="A16" i="6"/>
  <c r="A19" i="2"/>
  <c r="C8" i="3"/>
  <c r="B17" i="4"/>
  <c r="A9" i="6"/>
  <c r="J16" i="6"/>
  <c r="J37" i="6"/>
  <c r="J63" i="6"/>
  <c r="A1" i="8"/>
  <c r="I39" i="6"/>
  <c r="I55" i="6"/>
  <c r="I68" i="6"/>
  <c r="A40" i="2"/>
  <c r="B6" i="3"/>
  <c r="B26" i="3"/>
  <c r="B20" i="4"/>
  <c r="A11" i="6"/>
  <c r="I74" i="4"/>
  <c r="A15" i="2"/>
  <c r="C6" i="3"/>
  <c r="B27" i="4"/>
  <c r="A15" i="6"/>
  <c r="J19" i="6"/>
  <c r="I30" i="6"/>
  <c r="I32" i="6"/>
  <c r="I40" i="6"/>
  <c r="J55" i="6"/>
  <c r="I57" i="6"/>
  <c r="J68" i="6"/>
  <c r="A6" i="2"/>
  <c r="A31" i="2"/>
  <c r="B18" i="3"/>
  <c r="A24" i="2"/>
  <c r="A58" i="2"/>
  <c r="C10" i="3"/>
  <c r="C26" i="3"/>
  <c r="B21" i="4"/>
  <c r="L4" i="5"/>
  <c r="A16" i="2"/>
  <c r="A33" i="2"/>
  <c r="A51" i="2"/>
  <c r="A68" i="2"/>
  <c r="B7" i="3"/>
  <c r="B15" i="3"/>
  <c r="B23" i="3"/>
  <c r="B31" i="3"/>
  <c r="B14" i="4"/>
  <c r="A91" i="4"/>
  <c r="M4" i="5"/>
  <c r="J20" i="6"/>
  <c r="J29" i="6"/>
  <c r="J31" i="6"/>
  <c r="J40" i="6"/>
  <c r="I49" i="6"/>
  <c r="I58" i="6"/>
  <c r="A1" i="7"/>
  <c r="C3" i="6"/>
  <c r="I5" i="6"/>
  <c r="I22" i="6"/>
  <c r="J41" i="6"/>
  <c r="J49" i="6"/>
  <c r="J58" i="6"/>
  <c r="L68" i="6"/>
  <c r="G4" i="8"/>
  <c r="A10" i="2"/>
  <c r="A27" i="2"/>
  <c r="A44" i="2"/>
  <c r="A61" i="2"/>
  <c r="B4" i="3"/>
  <c r="B12" i="3"/>
  <c r="B20" i="3"/>
  <c r="B28" i="3"/>
  <c r="B8" i="4"/>
  <c r="A4" i="6"/>
  <c r="B16" i="4"/>
  <c r="A8" i="6"/>
  <c r="B47" i="4"/>
  <c r="A32" i="6"/>
  <c r="B3" i="5"/>
  <c r="O4" i="5"/>
  <c r="D3" i="6"/>
  <c r="I6" i="6"/>
  <c r="I8" i="6"/>
  <c r="I10" i="6"/>
  <c r="I12" i="6"/>
  <c r="J34" i="6"/>
  <c r="J42" i="6"/>
  <c r="I51" i="6"/>
  <c r="J59" i="6"/>
  <c r="I60" i="6"/>
  <c r="C5" i="7"/>
  <c r="D1" i="6"/>
  <c r="J6" i="6"/>
  <c r="J7" i="6"/>
  <c r="J8" i="6"/>
  <c r="J9" i="6"/>
  <c r="J10" i="6"/>
  <c r="J11" i="6"/>
  <c r="J12" i="6"/>
  <c r="I24" i="6"/>
  <c r="J35" i="6"/>
  <c r="I36" i="6"/>
  <c r="I44" i="6"/>
  <c r="J51" i="6"/>
  <c r="I52" i="6"/>
  <c r="J60" i="6"/>
  <c r="I62" i="6"/>
  <c r="I65" i="6"/>
  <c r="D5" i="7"/>
  <c r="B10" i="4"/>
  <c r="A6" i="6"/>
  <c r="B18" i="4"/>
  <c r="A10" i="6"/>
  <c r="G25" i="4"/>
  <c r="G61" i="4"/>
  <c r="B44" i="4"/>
  <c r="A29"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63" i="5"/>
  <c r="S598" i="5"/>
  <c r="X165" i="5"/>
  <c r="X323" i="5"/>
  <c r="X555" i="5"/>
  <c r="X21" i="5"/>
  <c r="X387" i="5"/>
  <c r="S532" i="5"/>
  <c r="S356" i="5"/>
  <c r="X233" i="5"/>
  <c r="X241" i="5"/>
  <c r="X353" i="5"/>
  <c r="S343" i="5"/>
  <c r="X331" i="5"/>
  <c r="X451" i="5"/>
  <c r="X325" i="5"/>
  <c r="X369" i="5"/>
  <c r="S315" i="5"/>
  <c r="X311" i="5"/>
  <c r="X317" i="5"/>
  <c r="X357" i="5"/>
  <c r="S357" i="5"/>
  <c r="X383" i="5"/>
  <c r="S383" i="5"/>
  <c r="X313" i="5"/>
  <c r="X345" i="5"/>
  <c r="X321" i="5"/>
  <c r="X309"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41" i="6"/>
  <c r="G41" i="6"/>
  <c r="B31" i="6"/>
  <c r="G31" i="6"/>
  <c r="H31" i="6"/>
  <c r="D31" i="6"/>
  <c r="J306" i="5"/>
  <c r="J2417" i="5"/>
  <c r="J2160" i="5"/>
  <c r="F1876" i="5"/>
  <c r="R1770" i="5"/>
  <c r="R1700" i="5"/>
  <c r="I1696" i="5"/>
  <c r="I1672" i="5"/>
  <c r="F1126" i="5"/>
  <c r="F875" i="5"/>
  <c r="R888" i="5"/>
  <c r="F783" i="5"/>
  <c r="R757" i="5"/>
  <c r="I588" i="5"/>
  <c r="R431" i="5"/>
  <c r="J435" i="5"/>
  <c r="F102" i="5"/>
  <c r="X232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I1193" i="5"/>
  <c r="X112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B39" i="6"/>
  <c r="G39" i="6"/>
  <c r="F24" i="6"/>
  <c r="B49" i="6"/>
  <c r="G49" i="6"/>
  <c r="B34" i="6"/>
  <c r="G34" i="6"/>
  <c r="B29" i="6"/>
  <c r="G29" i="6"/>
  <c r="B24" i="6"/>
  <c r="G24" i="6"/>
  <c r="G19" i="6"/>
  <c r="H19" i="6"/>
  <c r="D19" i="6"/>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H26" i="6"/>
  <c r="D26" i="6"/>
  <c r="G21" i="6"/>
  <c r="H21" i="6"/>
  <c r="B36" i="6"/>
  <c r="G36" i="6"/>
  <c r="H2439" i="5"/>
  <c r="F2439" i="5"/>
  <c r="X2439" i="5"/>
  <c r="R2439" i="5"/>
  <c r="J2439" i="5"/>
  <c r="I2439" i="5"/>
  <c r="F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X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X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X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X1675" i="5"/>
  <c r="J1401" i="5"/>
  <c r="I1401" i="5"/>
  <c r="R1401" i="5"/>
  <c r="H1401" i="5"/>
  <c r="F1401" i="5"/>
  <c r="X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H46" i="6"/>
  <c r="D46" i="6"/>
  <c r="F41" i="6"/>
  <c r="H41" i="6"/>
  <c r="D41" i="6"/>
  <c r="F36" i="6"/>
  <c r="H36" i="6"/>
  <c r="D36" i="6"/>
  <c r="F51" i="6"/>
  <c r="H51" i="6"/>
  <c r="D51"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X625" i="5"/>
  <c r="R625" i="5"/>
  <c r="J625" i="5"/>
  <c r="J687" i="5"/>
  <c r="I687" i="5"/>
  <c r="X687" i="5"/>
  <c r="R687" i="5"/>
  <c r="H687" i="5"/>
  <c r="F687" i="5"/>
  <c r="X66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X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X647" i="5"/>
  <c r="R647" i="5"/>
  <c r="J647" i="5"/>
  <c r="I647" i="5"/>
  <c r="H647" i="5"/>
  <c r="F647"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X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9" i="6"/>
  <c r="H39" i="6"/>
  <c r="D39" i="6"/>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F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X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J882" i="5"/>
  <c r="R902" i="5"/>
  <c r="I902" i="5"/>
  <c r="J902" i="5"/>
  <c r="H902" i="5"/>
  <c r="F902" i="5"/>
  <c r="R890" i="5"/>
  <c r="I890" i="5"/>
  <c r="H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597" i="5"/>
  <c r="S597" i="5"/>
  <c r="X505" i="5"/>
  <c r="X599" i="5"/>
  <c r="S599" i="5"/>
  <c r="X465" i="5"/>
  <c r="X493" i="5"/>
  <c r="X611" i="5"/>
  <c r="S611" i="5"/>
  <c r="X577" i="5"/>
  <c r="X601" i="5"/>
  <c r="S601" i="5"/>
  <c r="X521" i="5"/>
  <c r="X467" i="5"/>
  <c r="X427" i="5"/>
  <c r="X287" i="5"/>
  <c r="X407" i="5"/>
  <c r="X375" i="5"/>
  <c r="X567" i="5"/>
  <c r="X151" i="5"/>
  <c r="X91" i="5"/>
  <c r="X281" i="5"/>
  <c r="X103" i="5"/>
  <c r="X339" i="5"/>
  <c r="X565" i="5"/>
  <c r="X359" i="5"/>
  <c r="X517" i="5"/>
  <c r="X591" i="5"/>
  <c r="X595" i="5"/>
  <c r="X411" i="5"/>
  <c r="X439" i="5"/>
  <c r="S600" i="5"/>
  <c r="X447" i="5"/>
  <c r="X251" i="5"/>
  <c r="X365" i="5"/>
  <c r="X423" i="5"/>
  <c r="X191" i="5"/>
  <c r="X243" i="5"/>
  <c r="X403" i="5"/>
  <c r="X481" i="5"/>
  <c r="X569" i="5"/>
  <c r="X553" i="5"/>
  <c r="S382" i="5"/>
  <c r="X367" i="5"/>
  <c r="X525" i="5"/>
  <c r="X475" i="5"/>
  <c r="X537" i="5"/>
  <c r="X469" i="5"/>
  <c r="X529" i="5"/>
  <c r="X431" i="5"/>
  <c r="X305" i="5"/>
  <c r="X277" i="5"/>
  <c r="X297" i="5"/>
  <c r="X207" i="5"/>
  <c r="X395" i="5"/>
  <c r="X115" i="5"/>
  <c r="X533" i="5"/>
  <c r="S533" i="5"/>
  <c r="X485" i="5"/>
  <c r="X513" i="5"/>
  <c r="X609" i="5"/>
  <c r="X561" i="5"/>
  <c r="X545" i="5"/>
  <c r="X575" i="5"/>
  <c r="X355" i="5"/>
  <c r="S355" i="5"/>
  <c r="X541" i="5"/>
  <c r="X391" i="5"/>
  <c r="S602" i="5"/>
  <c r="X573" i="5"/>
  <c r="X587" i="5"/>
  <c r="X497" i="5"/>
  <c r="X549" i="5"/>
  <c r="X603" i="5"/>
  <c r="S603" i="5"/>
  <c r="X477" i="5"/>
  <c r="X605" i="5"/>
  <c r="S605" i="5"/>
  <c r="X279" i="5"/>
  <c r="X163" i="5"/>
  <c r="X443" i="5"/>
  <c r="X189" i="5"/>
  <c r="X571" i="5"/>
  <c r="X581" i="5"/>
  <c r="X607" i="5"/>
  <c r="S607" i="5"/>
  <c r="X489" i="5"/>
  <c r="X579" i="5"/>
  <c r="X557" i="5"/>
  <c r="X501" i="5"/>
  <c r="X473" i="5"/>
  <c r="X509" i="5"/>
  <c r="X303" i="5"/>
  <c r="X211" i="5"/>
  <c r="X435" i="5"/>
  <c r="X43" i="5"/>
  <c r="X215" i="5"/>
  <c r="X201" i="5"/>
  <c r="X87" i="5"/>
  <c r="S314" i="5"/>
  <c r="X463" i="5"/>
  <c r="X593" i="5"/>
  <c r="X585" i="5"/>
  <c r="X583" i="5"/>
  <c r="X419" i="5"/>
  <c r="X261" i="5"/>
  <c r="X415" i="5"/>
  <c r="X293" i="5"/>
  <c r="X239" i="5"/>
  <c r="X71" i="5"/>
  <c r="X265" i="5"/>
  <c r="AB12" i="5"/>
  <c r="AB9" i="5"/>
  <c r="AB14" i="5"/>
  <c r="AB17" i="5"/>
  <c r="AB16" i="5"/>
  <c r="AB8" i="5"/>
  <c r="AB13" i="5"/>
  <c r="AB15" i="5"/>
  <c r="AB11" i="5"/>
  <c r="AB7" i="5"/>
  <c r="D21"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3" i="5"/>
  <c r="R13" i="5"/>
  <c r="J13" i="5"/>
  <c r="I13" i="5"/>
  <c r="F13" i="5"/>
  <c r="H7" i="5"/>
  <c r="R7" i="5"/>
  <c r="I7" i="5"/>
  <c r="H17" i="5"/>
  <c r="I17" i="5"/>
  <c r="J17" i="5"/>
  <c r="R17" i="5"/>
  <c r="F17" i="5"/>
  <c r="G65" i="6"/>
  <c r="R12" i="5"/>
  <c r="H9" i="5"/>
  <c r="J9" i="5"/>
  <c r="I9" i="5"/>
  <c r="R9" i="5"/>
  <c r="R8" i="5"/>
  <c r="H8" i="5"/>
  <c r="I8" i="5"/>
  <c r="H15" i="5"/>
  <c r="J15" i="5"/>
  <c r="I15" i="5"/>
  <c r="F15" i="5"/>
  <c r="R15" i="5"/>
  <c r="R11" i="5"/>
  <c r="I14" i="5"/>
  <c r="R14" i="5"/>
  <c r="J14" i="5"/>
  <c r="H14" i="5"/>
  <c r="F14" i="5"/>
  <c r="X13" i="5"/>
  <c r="X9" i="5"/>
  <c r="X17" i="5"/>
  <c r="X11" i="5"/>
  <c r="X15" i="5"/>
  <c r="S17" i="5"/>
  <c r="S16" i="5"/>
  <c r="S15" i="5"/>
  <c r="S13" i="5"/>
  <c r="S14" i="5"/>
  <c r="S12" i="5"/>
  <c r="S11" i="5"/>
  <c r="S9" i="5"/>
  <c r="S7" i="5"/>
  <c r="G64" i="6" a="1"/>
  <c r="S5" i="5"/>
  <c r="S6" i="5"/>
  <c r="S8" i="5"/>
  <c r="G68" i="6"/>
  <c r="G67" i="6"/>
  <c r="H67" i="6"/>
  <c r="D67" i="6"/>
  <c r="G66" i="6"/>
  <c r="D31" i="4"/>
  <c r="D17" i="6"/>
  <c r="B37" i="6"/>
  <c r="G37" i="6"/>
  <c r="B47" i="6"/>
  <c r="G47" i="6"/>
  <c r="B27" i="6"/>
  <c r="G27" i="6"/>
  <c r="G22" i="6"/>
  <c r="H22" i="6"/>
  <c r="D22" i="6"/>
  <c r="F27" i="6"/>
  <c r="B32" i="6"/>
  <c r="G32" i="6"/>
  <c r="B52" i="6"/>
  <c r="G52" i="6"/>
  <c r="B42" i="6"/>
  <c r="G42" i="6"/>
  <c r="K67" i="6"/>
  <c r="D16" i="6"/>
  <c r="C16" i="6"/>
  <c r="C51" i="6"/>
  <c r="C36" i="6"/>
  <c r="D15" i="6"/>
  <c r="B31" i="4"/>
  <c r="A18" i="6"/>
  <c r="B77" i="4"/>
  <c r="A55" i="6"/>
  <c r="B49" i="4"/>
  <c r="A33" i="6"/>
  <c r="B55" i="4"/>
  <c r="A38" i="6"/>
  <c r="B75" i="4"/>
  <c r="A54" i="6"/>
  <c r="B61" i="4"/>
  <c r="A43" i="6"/>
  <c r="B85" i="4"/>
  <c r="A60" i="6"/>
  <c r="B67" i="4"/>
  <c r="A48" i="6"/>
  <c r="B20" i="6"/>
  <c r="F20" i="6"/>
  <c r="H29" i="6"/>
  <c r="K65" i="6"/>
  <c r="D14" i="6"/>
  <c r="F49" i="6"/>
  <c r="H49" i="6"/>
  <c r="D49" i="6"/>
  <c r="F34" i="6"/>
  <c r="H34" i="6"/>
  <c r="D34" i="6"/>
  <c r="C49" i="6"/>
  <c r="F65" i="6"/>
  <c r="C44" i="6"/>
  <c r="H24" i="6"/>
  <c r="D24" i="6"/>
  <c r="C12" i="6"/>
  <c r="B32" i="4"/>
  <c r="A19" i="6"/>
  <c r="C10" i="6"/>
  <c r="B71" i="4"/>
  <c r="A52" i="6"/>
  <c r="B65" i="4"/>
  <c r="A47" i="6"/>
  <c r="A27" i="6"/>
  <c r="B34" i="4"/>
  <c r="A21" i="6"/>
  <c r="C8" i="6"/>
  <c r="G43" i="4"/>
  <c r="D6" i="6"/>
  <c r="C6" i="6"/>
  <c r="B33" i="4"/>
  <c r="A20" i="6"/>
  <c r="G55" i="4"/>
  <c r="G5" i="6"/>
  <c r="H5" i="6"/>
  <c r="D5" i="6"/>
  <c r="B59" i="4"/>
  <c r="A42" i="6"/>
  <c r="D61" i="4"/>
  <c r="D67" i="4"/>
  <c r="D74" i="4"/>
  <c r="D49" i="4"/>
  <c r="D37" i="4"/>
  <c r="D55" i="4"/>
  <c r="J50" i="6"/>
  <c r="J22" i="6"/>
  <c r="C22" i="6"/>
  <c r="I9" i="6"/>
  <c r="C9" i="6"/>
  <c r="J5" i="6"/>
  <c r="C5" i="6"/>
  <c r="A1" i="6"/>
  <c r="B81" i="4"/>
  <c r="A58" i="6"/>
  <c r="B25" i="4"/>
  <c r="A13" i="6"/>
  <c r="B32" i="3"/>
  <c r="B16" i="3"/>
  <c r="A71" i="2"/>
  <c r="A35" i="2"/>
  <c r="A1" i="2"/>
  <c r="I59" i="6"/>
  <c r="I42" i="6"/>
  <c r="J21" i="6"/>
  <c r="D4" i="8"/>
  <c r="J57" i="6"/>
  <c r="J32" i="6"/>
  <c r="I21" i="6"/>
  <c r="B2" i="5"/>
  <c r="B46" i="4"/>
  <c r="A31" i="6"/>
  <c r="B6" i="4"/>
  <c r="B19" i="3"/>
  <c r="B3" i="3"/>
  <c r="A42" i="2"/>
  <c r="A8" i="2"/>
  <c r="B38" i="4"/>
  <c r="C18" i="3"/>
  <c r="A41" i="2"/>
  <c r="A57" i="2"/>
  <c r="B4" i="8"/>
  <c r="J56" i="6"/>
  <c r="J39" i="6"/>
  <c r="C39" i="6"/>
  <c r="I29" i="6"/>
  <c r="A3" i="6"/>
  <c r="C30" i="3"/>
  <c r="A66" i="2"/>
  <c r="K4" i="5"/>
  <c r="B12" i="4"/>
  <c r="B22" i="3"/>
  <c r="B2" i="3"/>
  <c r="A23" i="2"/>
  <c r="J67" i="6"/>
  <c r="J54" i="6"/>
  <c r="I27" i="6"/>
  <c r="I67" i="6"/>
  <c r="I54" i="6"/>
  <c r="I26" i="6"/>
  <c r="J15" i="6"/>
  <c r="C15" i="6"/>
  <c r="D2" i="4"/>
  <c r="A72" i="2"/>
  <c r="A2" i="2"/>
  <c r="C15" i="3"/>
  <c r="A34" i="2"/>
  <c r="C27" i="3"/>
  <c r="A9" i="2"/>
  <c r="C9" i="3"/>
  <c r="C17" i="3"/>
  <c r="B4" i="5"/>
  <c r="C29" i="3"/>
  <c r="A64" i="2"/>
  <c r="J2" i="5"/>
  <c r="C28" i="3"/>
  <c r="A11" i="2"/>
  <c r="B39" i="4"/>
  <c r="B21" i="3"/>
  <c r="A46" i="2"/>
  <c r="C4" i="3"/>
  <c r="C19" i="3"/>
  <c r="C25" i="3"/>
  <c r="B29" i="4"/>
  <c r="B9" i="3"/>
  <c r="J4" i="5"/>
  <c r="D4" i="5"/>
  <c r="J27" i="6"/>
  <c r="C22" i="3"/>
  <c r="A50" i="2"/>
  <c r="B45" i="4"/>
  <c r="A30" i="6"/>
  <c r="I4" i="4"/>
  <c r="B14" i="3"/>
  <c r="A65" i="2"/>
  <c r="A4" i="8"/>
  <c r="L65" i="6"/>
  <c r="I47" i="6"/>
  <c r="J26" i="6"/>
  <c r="J66" i="6"/>
  <c r="I46" i="6"/>
  <c r="J25" i="6"/>
  <c r="J14" i="6"/>
  <c r="C14" i="6"/>
  <c r="C24" i="3"/>
  <c r="A54" i="2"/>
  <c r="F4" i="5"/>
  <c r="B15" i="4"/>
  <c r="A7" i="6"/>
  <c r="C7" i="3"/>
  <c r="A17" i="2"/>
  <c r="C11" i="3"/>
  <c r="B79" i="4"/>
  <c r="A57" i="6"/>
  <c r="A56" i="2"/>
  <c r="A39" i="2"/>
  <c r="B73" i="4"/>
  <c r="C21" i="3"/>
  <c r="A48" i="2"/>
  <c r="C12" i="3"/>
  <c r="H74" i="4"/>
  <c r="B13" i="3"/>
  <c r="A29" i="2"/>
  <c r="A45" i="2"/>
  <c r="C3" i="3"/>
  <c r="A75" i="2"/>
  <c r="B17" i="3"/>
  <c r="A73" i="2"/>
  <c r="A38" i="2"/>
  <c r="Q4" i="5"/>
  <c r="C4" i="5"/>
  <c r="G69" i="6" a="1"/>
  <c r="G69" i="6"/>
  <c r="I35" i="6"/>
  <c r="I11" i="6"/>
  <c r="C11" i="6"/>
  <c r="I7" i="6"/>
  <c r="C7" i="6"/>
  <c r="J4" i="6"/>
  <c r="I4" i="6"/>
  <c r="C4" i="6"/>
  <c r="G4" i="5"/>
  <c r="B74" i="4"/>
  <c r="A53" i="6"/>
  <c r="B37" i="4"/>
  <c r="A23" i="6"/>
  <c r="B24" i="3"/>
  <c r="B8" i="3"/>
  <c r="A53" i="2"/>
  <c r="A18" i="2"/>
  <c r="B5" i="7"/>
  <c r="I50" i="6"/>
  <c r="I34" i="6"/>
  <c r="C34" i="6"/>
  <c r="L67" i="6"/>
  <c r="I41" i="6"/>
  <c r="C41" i="6"/>
  <c r="J30" i="6"/>
  <c r="B3" i="6"/>
  <c r="B22" i="4"/>
  <c r="A12" i="6"/>
  <c r="B27" i="3"/>
  <c r="B11" i="3"/>
  <c r="A59" i="2"/>
  <c r="A25" i="2"/>
  <c r="B13" i="4"/>
  <c r="C2" i="3"/>
  <c r="A7" i="2"/>
  <c r="A14" i="2"/>
  <c r="L66" i="6"/>
  <c r="J47" i="6"/>
  <c r="I31" i="6"/>
  <c r="C31" i="6"/>
  <c r="I20" i="6"/>
  <c r="B43" i="4"/>
  <c r="A28" i="6"/>
  <c r="C14" i="3"/>
  <c r="A32" i="2"/>
  <c r="B89" i="4"/>
  <c r="A63" i="6"/>
  <c r="B30" i="3"/>
  <c r="B10" i="3"/>
  <c r="A49" i="2"/>
  <c r="I69" i="6"/>
  <c r="I56" i="6"/>
  <c r="J46" i="6"/>
  <c r="I19" i="6"/>
  <c r="C19" i="6"/>
  <c r="J64" i="6"/>
  <c r="J45" i="6"/>
  <c r="J17" i="6"/>
  <c r="C17" i="6"/>
  <c r="H4" i="5"/>
  <c r="C16" i="3"/>
  <c r="A37" i="2"/>
  <c r="B40" i="4"/>
  <c r="C31" i="3"/>
  <c r="A70" i="2"/>
  <c r="B83" i="4"/>
  <c r="A59" i="6"/>
  <c r="A60" i="2"/>
  <c r="B24" i="4"/>
  <c r="A4" i="2"/>
  <c r="A21" i="2"/>
  <c r="C13" i="3"/>
  <c r="A30" i="2"/>
  <c r="B87" i="4"/>
  <c r="A62" i="6"/>
  <c r="A62" i="2"/>
  <c r="B19" i="4"/>
  <c r="B9" i="4"/>
  <c r="A5" i="6"/>
  <c r="B5" i="3"/>
  <c r="A12" i="2"/>
  <c r="P4" i="5"/>
  <c r="A43" i="2"/>
  <c r="C20" i="3"/>
  <c r="A20" i="2"/>
  <c r="A55" i="2"/>
  <c r="G64" i="6"/>
  <c r="G74" i="4"/>
  <c r="G49" i="4"/>
  <c r="G67" i="4"/>
  <c r="G31" i="4"/>
  <c r="G37" i="4"/>
  <c r="T12" i="5"/>
  <c r="T11" i="5"/>
  <c r="T8" i="5"/>
  <c r="T5" i="5"/>
  <c r="T9" i="5"/>
  <c r="T7" i="5"/>
  <c r="T6" i="5"/>
  <c r="C46" i="6"/>
  <c r="C26" i="6"/>
  <c r="F42" i="6"/>
  <c r="H42" i="6"/>
  <c r="F68" i="6"/>
  <c r="H68" i="6"/>
  <c r="F32" i="6"/>
  <c r="H32" i="6"/>
  <c r="D32" i="6"/>
  <c r="H27" i="6"/>
  <c r="D27" i="6"/>
  <c r="F47" i="6"/>
  <c r="H47" i="6"/>
  <c r="D47" i="6"/>
  <c r="F52" i="6"/>
  <c r="H52" i="6"/>
  <c r="F37" i="6"/>
  <c r="H37" i="6"/>
  <c r="C47" i="6"/>
  <c r="C27" i="6"/>
  <c r="K68" i="6"/>
  <c r="C67" i="6"/>
  <c r="C21" i="6"/>
  <c r="B40" i="6"/>
  <c r="G40" i="6"/>
  <c r="B25" i="6"/>
  <c r="G25" i="6"/>
  <c r="G20" i="6"/>
  <c r="H20" i="6"/>
  <c r="B50" i="6"/>
  <c r="G50" i="6"/>
  <c r="B35" i="6"/>
  <c r="G35" i="6"/>
  <c r="F25" i="6"/>
  <c r="B30" i="6"/>
  <c r="G30" i="6"/>
  <c r="B45" i="6"/>
  <c r="G45" i="6"/>
  <c r="C24" i="6"/>
  <c r="B2" i="6"/>
  <c r="H65" i="6"/>
  <c r="C2" i="6"/>
  <c r="C29" i="6"/>
  <c r="D29" i="6"/>
  <c r="F69" i="6"/>
  <c r="H69" i="6"/>
  <c r="B57" i="4"/>
  <c r="A40" i="6"/>
  <c r="B63" i="4"/>
  <c r="A45" i="6"/>
  <c r="B51" i="4"/>
  <c r="A35" i="6"/>
  <c r="A25" i="6"/>
  <c r="B69" i="4"/>
  <c r="A50" i="6"/>
  <c r="B70" i="4"/>
  <c r="A51" i="6"/>
  <c r="B52" i="4"/>
  <c r="A36" i="6"/>
  <c r="B64" i="4"/>
  <c r="A46" i="6"/>
  <c r="A26" i="6"/>
  <c r="B58" i="4"/>
  <c r="A41" i="6"/>
  <c r="A17" i="6"/>
  <c r="B35" i="4"/>
  <c r="A22" i="6"/>
  <c r="B56" i="4"/>
  <c r="A39" i="6"/>
  <c r="B68" i="4"/>
  <c r="A49" i="6"/>
  <c r="B62" i="4"/>
  <c r="A44" i="6"/>
  <c r="B50" i="4"/>
  <c r="A34" i="6"/>
  <c r="A24" i="6"/>
  <c r="H64" i="6"/>
  <c r="B64" i="6"/>
  <c r="D37" i="6"/>
  <c r="C37" i="6"/>
  <c r="D52" i="6"/>
  <c r="C52" i="6"/>
  <c r="C68" i="6"/>
  <c r="D68" i="6"/>
  <c r="D42" i="6"/>
  <c r="C42" i="6"/>
  <c r="C32" i="6"/>
  <c r="F45" i="6"/>
  <c r="H45" i="6"/>
  <c r="F50" i="6"/>
  <c r="H50" i="6"/>
  <c r="H25" i="6"/>
  <c r="F35" i="6"/>
  <c r="H35" i="6"/>
  <c r="F40" i="6"/>
  <c r="H40" i="6"/>
  <c r="F66" i="6"/>
  <c r="H66" i="6"/>
  <c r="F30" i="6"/>
  <c r="H30" i="6"/>
  <c r="F54" i="6"/>
  <c r="D20" i="6"/>
  <c r="K66" i="6"/>
  <c r="C20" i="6"/>
  <c r="D65" i="6"/>
  <c r="C65" i="6"/>
  <c r="C69" i="6"/>
  <c r="C64" i="6"/>
  <c r="D64" i="6"/>
  <c r="D30" i="6"/>
  <c r="C30" i="6"/>
  <c r="D25" i="6"/>
  <c r="C25" i="6"/>
  <c r="D66" i="6"/>
  <c r="C66" i="6"/>
  <c r="D50" i="6"/>
  <c r="C50" i="6"/>
  <c r="D45" i="6"/>
  <c r="C45" i="6"/>
  <c r="F60" i="6"/>
  <c r="H60" i="6"/>
  <c r="F63" i="6"/>
  <c r="H63" i="6"/>
  <c r="F59" i="6"/>
  <c r="H59" i="6"/>
  <c r="F55" i="6"/>
  <c r="F57" i="6"/>
  <c r="H57" i="6"/>
  <c r="H54" i="6"/>
  <c r="F62" i="6"/>
  <c r="H62" i="6"/>
  <c r="F58" i="6"/>
  <c r="H58" i="6"/>
  <c r="D40" i="6"/>
  <c r="C40" i="6"/>
  <c r="D35" i="6"/>
  <c r="C35" i="6"/>
  <c r="D54" i="6"/>
  <c r="C54" i="6"/>
  <c r="D57" i="6"/>
  <c r="C57" i="6"/>
  <c r="F56" i="6"/>
  <c r="H56" i="6"/>
  <c r="H55" i="6"/>
  <c r="C62" i="6"/>
  <c r="D62" i="6"/>
  <c r="D59" i="6"/>
  <c r="C59" i="6"/>
  <c r="D58" i="6"/>
  <c r="C58" i="6"/>
  <c r="D63" i="6"/>
  <c r="C63" i="6"/>
  <c r="D60" i="6"/>
  <c r="C60" i="6"/>
  <c r="D55" i="6"/>
  <c r="C55" i="6"/>
  <c r="H70" i="6"/>
  <c r="D2" i="6"/>
  <c r="D56" i="6"/>
  <c r="C5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<sst xmlns="http://schemas.openxmlformats.org/spreadsheetml/2006/main" count="22376" uniqueCount="15831">
  <si>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</si>
  <si>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</si>
  <si>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</si>
  <si>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</si>
  <si>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</si>
  <si>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</si>
  <si>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</si>
  <si>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</si>
  <si>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</si>
  <si>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</si>
  <si>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</si>
  <si>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</si>
  <si>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</si>
  <si>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</si>
  <si>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</si>
  <si>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</si>
  <si>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</si>
  <si>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</si>
  <si>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</si>
  <si>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</si>
  <si>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</si>
  <si>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</si>
  <si>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</si>
  <si>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</si>
  <si>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</si>
  <si>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</si>
  <si>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</si>
  <si>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</si>
  <si>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</si>
  <si>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</si>
  <si>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</si>
  <si>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</si>
  <si>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</si>
  <si>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</si>
  <si>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</si>
  <si>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</si>
  <si>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</si>
  <si>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</si>
  <si>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</si>
  <si>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</si>
  <si>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</si>
  <si>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</si>
  <si>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</si>
  <si>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</si>
  <si>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</si>
  <si>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</si>
  <si>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</si>
  <si>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</si>
  <si>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</si>
  <si>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</si>
  <si>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</si>
  <si>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</si>
  <si>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</si>
  <si>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</si>
  <si>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</si>
  <si>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</si>
  <si>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</si>
  <si>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</si>
  <si>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</si>
  <si>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</si>
  <si>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</si>
  <si>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</si>
  <si>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</si>
  <si>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</si>
  <si>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</si>
  <si>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</si>
  <si>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</si>
  <si>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</si>
  <si>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</si>
  <si>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</si>
  <si>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</si>
  <si>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</si>
  <si>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</si>
  <si>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</si>
  <si>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</si>
  <si>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</si>
  <si>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</si>
  <si>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</si>
  <si>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</si>
  <si>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</si>
  <si>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</si>
  <si>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</si>
  <si>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</si>
  <si>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</si>
  <si>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</si>
  <si>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</si>
  <si>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</si>
  <si>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</si>
  <si>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</si>
  <si>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</si>
  <si>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</si>
  <si>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</si>
  <si>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</si>
  <si>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</si>
  <si>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</si>
  <si>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</si>
  <si>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</si>
  <si>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</si>
  <si>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</si>
  <si>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</si>
  <si>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</si>
  <si>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</si>
  <si>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</si>
  <si>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</si>
  <si>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</si>
  <si>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</si>
  <si>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</si>
  <si>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</si>
  <si>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</si>
  <si>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</si>
  <si>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</si>
  <si>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</si>
  <si>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</si>
  <si>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</si>
  <si>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</si>
  <si>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</si>
  <si>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</si>
  <si>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</si>
  <si>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</si>
  <si>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</si>
  <si>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</si>
  <si>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</si>
  <si>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</si>
  <si>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</si>
  <si>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</si>
  <si>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</si>
  <si>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</si>
  <si>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</si>
  <si>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</si>
  <si>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</si>
  <si>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</si>
  <si>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</si>
  <si>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</si>
  <si>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</si>
  <si>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</si>
  <si>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</si>
  <si>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</si>
  <si>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</si>
  <si>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</si>
  <si>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</si>
  <si>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</si>
  <si>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</si>
  <si>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</si>
  <si>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</si>
  <si>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</si>
  <si>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</si>
  <si>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</si>
  <si>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</si>
  <si>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</si>
  <si>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</si>
  <si>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</si>
  <si>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</si>
  <si>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</si>
  <si>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</si>
  <si>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</si>
  <si>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</si>
  <si>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</si>
  <si>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</si>
  <si>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</si>
  <si>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</si>
  <si>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</si>
  <si>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</si>
  <si>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</si>
  <si>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</si>
  <si>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</si>
  <si>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</si>
  <si>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</si>
  <si>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</si>
  <si>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</si>
  <si>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</si>
  <si>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</si>
  <si>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</si>
  <si>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</si>
  <si>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</si>
  <si>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</si>
  <si>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</si>
  <si>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</si>
  <si>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</si>
  <si>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</si>
  <si>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</si>
  <si>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</si>
  <si>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</si>
  <si>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</si>
  <si>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</si>
  <si>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</si>
  <si>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</si>
  <si>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</si>
  <si>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</si>
  <si>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</si>
  <si>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</si>
  <si>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</si>
  <si>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</si>
  <si>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</si>
  <si>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</si>
  <si>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</si>
  <si>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</si>
  <si>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</si>
  <si>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</si>
  <si>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</si>
  <si>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</si>
  <si>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</si>
  <si>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</si>
  <si>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</si>
  <si>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</si>
  <si>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</si>
  <si>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</si>
  <si>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</si>
  <si>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</si>
  <si>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</si>
  <si>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</si>
  <si>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</si>
  <si>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</si>
  <si>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</si>
  <si>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</si>
  <si>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</si>
  <si>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</si>
  <si>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</si>
  <si>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</si>
  <si>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</si>
  <si>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</si>
  <si>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</si>
  <si>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</si>
  <si>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</si>
  <si>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</si>
  <si>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</si>
  <si>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</si>
  <si>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</si>
  <si>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</si>
  <si>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</si>
  <si>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</si>
  <si>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</si>
  <si>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</si>
  <si>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</si>
  <si>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</si>
  <si>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</si>
  <si>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</si>
  <si>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</si>
  <si>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</si>
  <si>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</si>
  <si>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</si>
  <si>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</si>
  <si>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</si>
  <si>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</si>
  <si>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</si>
  <si>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</si>
  <si>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</si>
  <si>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</si>
  <si>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</si>
  <si>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</si>
  <si>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</si>
  <si>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</si>
  <si>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</si>
  <si>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</si>
  <si>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</si>
  <si>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</si>
  <si>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</si>
  <si>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</si>
  <si>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</si>
  <si>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</si>
  <si>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</si>
  <si>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</si>
  <si>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</si>
  <si>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</si>
  <si>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</si>
  <si>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</si>
  <si>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</si>
  <si>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</si>
  <si>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</si>
  <si>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</si>
  <si>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</si>
  <si>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</si>
  <si>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</si>
  <si>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</si>
  <si>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</si>
  <si>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</si>
  <si>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</si>
  <si>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</si>
  <si>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</si>
  <si>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</si>
  <si>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</si>
  <si>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</si>
  <si>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</si>
  <si>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</si>
  <si>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</si>
  <si>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</si>
  <si>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</si>
  <si>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</si>
  <si>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</si>
  <si>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</si>
  <si>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</si>
  <si>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</si>
  <si>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</si>
  <si>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</si>
  <si>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</si>
  <si>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</si>
  <si>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</si>
  <si>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</si>
  <si>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</si>
  <si>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</si>
  <si>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</si>
  <si>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</si>
  <si>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</si>
  <si>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</si>
  <si>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</si>
  <si>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</si>
  <si>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</si>
  <si>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</si>
  <si>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</si>
  <si>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</si>
  <si>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</si>
  <si>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</si>
  <si>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</si>
  <si>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</si>
  <si>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</si>
  <si>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</si>
  <si>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</si>
  <si>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</si>
  <si>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</si>
  <si>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</si>
  <si>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</si>
  <si>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</si>
  <si>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</si>
  <si>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</si>
  <si>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</si>
  <si>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</si>
  <si>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</si>
  <si>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</si>
  <si>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</si>
  <si>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</si>
  <si>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</si>
  <si>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</si>
  <si>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</si>
  <si>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</si>
  <si>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</si>
  <si>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</si>
  <si>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</si>
  <si>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</si>
  <si>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</si>
  <si>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</si>
  <si>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</si>
  <si>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</si>
  <si>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</si>
  <si>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</si>
  <si>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</si>
  <si>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</si>
  <si>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</si>
  <si>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</si>
  <si>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</si>
  <si>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</si>
  <si>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</si>
  <si>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</si>
  <si>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</si>
  <si>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</si>
  <si>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</si>
  <si>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</si>
  <si>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</si>
  <si>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</si>
  <si>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</si>
  <si>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</si>
  <si>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</si>
  <si>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</si>
  <si>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</si>
  <si>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</si>
  <si>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</si>
  <si>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</si>
  <si>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</si>
  <si>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</si>
  <si>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</si>
  <si>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</si>
  <si>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</si>
  <si>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</si>
  <si>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</si>
  <si>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</si>
  <si>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</si>
  <si>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</si>
  <si>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</si>
  <si>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</si>
  <si>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</si>
  <si>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</si>
  <si>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</si>
  <si>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</si>
  <si>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</si>
  <si>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</si>
  <si>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</si>
  <si>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</si>
  <si>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</si>
  <si>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</si>
  <si>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</si>
  <si>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</si>
  <si>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</si>
  <si>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</si>
  <si>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</si>
  <si>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</si>
  <si>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</si>
  <si>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</si>
  <si>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</si>
  <si>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</si>
  <si>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</si>
  <si>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</si>
  <si>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</si>
  <si>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</si>
  <si>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</si>
  <si>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</si>
  <si>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</si>
  <si>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</si>
  <si>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</si>
  <si>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</si>
  <si>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</si>
  <si>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</si>
  <si>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</si>
  <si>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</si>
  <si>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</si>
  <si>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</si>
  <si>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</si>
  <si>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</si>
  <si>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</si>
  <si>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</si>
  <si>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</si>
  <si>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</si>
  <si>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</si>
  <si>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</si>
  <si>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</si>
  <si>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</si>
  <si>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</si>
  <si>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</si>
  <si>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</si>
  <si>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</si>
  <si>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</si>
  <si>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</si>
  <si>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</si>
  <si>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</si>
  <si>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</si>
  <si>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</si>
  <si>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</si>
  <si>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</si>
  <si>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</si>
  <si>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</si>
  <si>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</si>
  <si>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</si>
  <si>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</si>
  <si>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</si>
  <si>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</si>
  <si>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</si>
  <si>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</si>
  <si>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</si>
  <si>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</si>
  <si>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</si>
  <si>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</si>
  <si>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</si>
  <si>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</si>
  <si>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</si>
  <si>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</si>
  <si>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</si>
  <si>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</si>
  <si>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</si>
  <si>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</si>
  <si>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</si>
  <si>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</si>
  <si>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</si>
  <si>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</si>
  <si>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</si>
  <si>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</si>
  <si>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</si>
  <si>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</si>
  <si>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</si>
  <si>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</si>
  <si>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</si>
  <si>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</si>
  <si>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</si>
  <si>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</si>
  <si>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</si>
  <si>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</si>
  <si>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</si>
  <si>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</si>
  <si>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</si>
  <si>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</si>
  <si>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</si>
  <si>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</si>
  <si>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</si>
  <si>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</si>
  <si>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</si>
  <si>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</si>
  <si>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</si>
  <si>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</si>
  <si>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</si>
  <si>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</si>
  <si>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</si>
  <si>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</si>
  <si>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</si>
  <si>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</si>
  <si>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</si>
  <si>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</si>
  <si>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</si>
  <si>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</si>
  <si>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</si>
  <si>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</si>
  <si>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</si>
  <si>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</si>
  <si>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</si>
  <si>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</si>
  <si>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</si>
  <si>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</si>
  <si>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</si>
  <si>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</si>
  <si>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</si>
  <si>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</si>
  <si>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</si>
  <si>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</si>
  <si>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</si>
  <si>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</si>
  <si>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</si>
  <si>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</si>
  <si>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</si>
  <si>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</si>
  <si>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</si>
  <si>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</si>
  <si>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</si>
  <si>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</si>
  <si>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</si>
  <si>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</si>
  <si>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</si>
  <si>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</si>
  <si>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</si>
  <si>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</si>
  <si>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</si>
  <si>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</si>
  <si>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</si>
  <si>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</si>
  <si>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</si>
  <si>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</si>
  <si>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</si>
  <si>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</si>
  <si>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</si>
  <si>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</si>
  <si>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</si>
  <si>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</si>
  <si>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</si>
  <si>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</si>
  <si>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</si>
  <si>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</si>
  <si>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</si>
  <si>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</si>
  <si>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</si>
  <si>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</si>
  <si>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</si>
  <si>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</si>
  <si>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</si>
  <si>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</si>
  <si>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</si>
  <si>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</si>
  <si>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</si>
  <si>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</si>
  <si>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</si>
  <si>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</si>
  <si>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</si>
  <si>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</si>
  <si>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</si>
  <si>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</si>
  <si>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</si>
  <si>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</si>
  <si>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</si>
  <si>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</si>
  <si>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</si>
  <si>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</si>
  <si>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</si>
  <si>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</si>
  <si>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</si>
  <si>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</si>
  <si>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</si>
  <si>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</si>
  <si>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</si>
  <si>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</si>
  <si>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</si>
  <si>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</si>
  <si>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</si>
  <si>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</si>
  <si>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</si>
  <si>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</si>
  <si>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</si>
  <si>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</si>
  <si>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</si>
  <si>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</si>
  <si>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</si>
  <si>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</si>
  <si>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</si>
  <si>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</si>
  <si>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</si>
  <si>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</si>
  <si>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</si>
  <si>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</si>
  <si>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</si>
  <si>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</si>
  <si>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</si>
  <si>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</si>
  <si>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</si>
  <si>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</si>
  <si>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</si>
  <si>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</si>
  <si>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</si>
  <si>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</si>
  <si>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</si>
  <si>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</si>
  <si>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</si>
  <si>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</si>
  <si>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</si>
  <si>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</si>
  <si>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</si>
  <si>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</si>
  <si>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</si>
  <si>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</si>
  <si>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</si>
  <si>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</si>
  <si>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</si>
  <si>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</si>
  <si>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</si>
  <si>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</si>
  <si>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</si>
  <si>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</si>
  <si>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</si>
  <si>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</si>
  <si>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</si>
  <si>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</si>
  <si>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</si>
  <si>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</si>
  <si>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</si>
  <si>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</si>
  <si>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</si>
  <si>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</si>
  <si>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</si>
  <si>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</si>
  <si>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</si>
  <si>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</si>
  <si>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</si>
  <si>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</si>
  <si>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</si>
  <si>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</si>
  <si>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</si>
  <si>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</si>
  <si>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</si>
  <si>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</si>
  <si>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</si>
  <si>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</si>
  <si>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</si>
  <si>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</si>
  <si>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</si>
  <si>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</si>
  <si>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</si>
  <si>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</si>
  <si>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</si>
  <si>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</si>
  <si>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</si>
  <si>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</si>
  <si>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</si>
  <si>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</si>
  <si>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</si>
  <si>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</si>
  <si>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</si>
  <si>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</si>
  <si>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</si>
  <si>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</si>
  <si>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</si>
  <si>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</si>
  <si>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</si>
  <si>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</si>
  <si>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</si>
  <si>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</si>
  <si>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</si>
  <si>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</si>
  <si>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</si>
  <si>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</si>
  <si>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</si>
  <si>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</si>
  <si>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</si>
  <si>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</si>
  <si>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</si>
  <si>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</si>
  <si>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</si>
  <si>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</si>
  <si>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</si>
  <si>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</si>
  <si>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</si>
  <si>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</si>
  <si>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</si>
  <si>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</si>
  <si>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</si>
  <si>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</si>
  <si>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</si>
  <si>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</si>
  <si>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</si>
  <si>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</si>
  <si>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</si>
  <si>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</si>
  <si>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</si>
  <si>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</si>
  <si>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</si>
  <si>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</si>
  <si>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</si>
  <si>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</si>
  <si>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</si>
  <si>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</si>
  <si>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</si>
  <si>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</si>
  <si>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</si>
  <si>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</si>
  <si>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</si>
  <si>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</si>
  <si>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</si>
  <si>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</si>
  <si>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</si>
  <si>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</si>
  <si>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</si>
  <si>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</si>
  <si>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</si>
  <si>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</si>
  <si>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</si>
  <si>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</si>
  <si>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</si>
  <si>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</si>
  <si>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</si>
  <si>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</si>
  <si>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</si>
  <si>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</si>
  <si>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</si>
  <si>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</si>
  <si>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</si>
  <si>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</si>
  <si>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</si>
  <si>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</si>
  <si>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</si>
  <si>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</si>
  <si>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</si>
  <si>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</si>
  <si>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</si>
  <si>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</si>
  <si>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</si>
  <si>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</si>
  <si>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</si>
  <si>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</si>
  <si>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</si>
  <si>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</si>
  <si>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</si>
  <si>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</si>
  <si>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</si>
  <si>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</si>
  <si>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</si>
  <si>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</si>
  <si>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</si>
  <si>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</si>
  <si>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</si>
  <si>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</si>
  <si>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</si>
  <si>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</si>
  <si>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</si>
  <si>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</si>
  <si>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</si>
  <si>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</si>
  <si>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</si>
  <si>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</si>
  <si>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</si>
  <si>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</si>
  <si>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</si>
  <si>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</si>
  <si>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</si>
  <si>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</si>
  <si>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</si>
  <si>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</si>
  <si>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</si>
  <si>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</si>
  <si>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</si>
  <si>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</si>
  <si>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</si>
  <si>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</si>
  <si>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</si>
  <si>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</si>
  <si>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</si>
  <si>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</si>
  <si>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</si>
  <si>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</si>
  <si>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</si>
  <si>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</si>
  <si>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</si>
  <si>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</si>
  <si>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</si>
  <si>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</si>
  <si>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</si>
  <si>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</si>
  <si>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</si>
  <si>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</si>
  <si>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</si>
  <si>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</si>
  <si>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</si>
  <si>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</si>
  <si>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</si>
  <si>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</si>
  <si>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</si>
  <si>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</si>
  <si>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</si>
  <si>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</si>
  <si>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</si>
  <si>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</si>
  <si>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</si>
  <si>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</si>
  <si>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</si>
  <si>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</si>
  <si>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</si>
  <si>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</si>
  <si>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</si>
  <si>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</si>
  <si>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</si>
  <si>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</si>
  <si>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</si>
  <si>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</si>
  <si>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</si>
  <si>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</si>
  <si>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</si>
  <si>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</si>
  <si>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</si>
  <si>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</si>
  <si>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</si>
  <si>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</si>
  <si>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</si>
  <si>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</si>
  <si>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</si>
  <si>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</si>
  <si>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</si>
  <si>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</si>
  <si>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</si>
  <si>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</si>
  <si>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</si>
  <si>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</si>
  <si>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</si>
  <si>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</si>
  <si>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</si>
  <si>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</si>
  <si>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</si>
  <si>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</si>
  <si>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</si>
  <si>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</si>
  <si>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</si>
  <si>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</si>
  <si>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</si>
  <si>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</si>
  <si>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</si>
  <si>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</si>
  <si>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</si>
  <si>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</si>
  <si>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</si>
  <si>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</si>
  <si>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</si>
  <si>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</si>
  <si>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</si>
  <si>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</si>
  <si>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</si>
  <si>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</si>
  <si>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</si>
  <si>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</si>
  <si>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</si>
  <si>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</si>
  <si>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</si>
  <si>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</si>
  <si>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</si>
  <si>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</si>
  <si>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</si>
  <si>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</si>
  <si>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</si>
  <si>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</si>
  <si>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</si>
  <si>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</si>
  <si>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</si>
  <si>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</si>
  <si>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</si>
  <si>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</si>
  <si>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</si>
  <si>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</si>
  <si>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</si>
  <si>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</si>
  <si>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</si>
  <si>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</si>
  <si>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</si>
  <si>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</si>
  <si>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</si>
  <si>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</si>
  <si>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</si>
  <si>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</si>
  <si>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</si>
  <si>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</si>
  <si>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</si>
  <si>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</si>
  <si>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</si>
  <si>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</si>
  <si>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</si>
  <si>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</si>
  <si>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</si>
  <si>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</si>
  <si>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</si>
  <si>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</si>
  <si>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</si>
  <si>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</si>
  <si>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</si>
  <si>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</si>
  <si>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</si>
  <si>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</si>
  <si>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</si>
  <si>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</si>
  <si>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</si>
  <si>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</si>
  <si>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</si>
  <si>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</si>
  <si>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</si>
  <si>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</si>
  <si>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</si>
  <si>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</si>
  <si>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</si>
  <si>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</si>
  <si>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</si>
  <si>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</si>
  <si>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</si>
  <si>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</si>
  <si>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</si>
  <si>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</si>
  <si>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</si>
  <si>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</si>
  <si>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</si>
  <si>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</si>
  <si>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</si>
  <si>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</si>
  <si>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</si>
  <si>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</si>
  <si>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</si>
  <si>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</si>
  <si>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</si>
  <si>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</si>
  <si>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</si>
  <si>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</si>
  <si>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</si>
  <si>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</si>
  <si>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</si>
  <si>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</si>
  <si>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</si>
  <si>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</si>
  <si>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</si>
  <si>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</si>
  <si>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</si>
  <si>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</si>
  <si>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</si>
  <si>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</si>
  <si>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</si>
  <si>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</si>
  <si>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</si>
  <si>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</si>
  <si>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</si>
  <si>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</si>
  <si>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</si>
  <si>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</si>
  <si>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</si>
  <si>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</si>
  <si>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</si>
  <si>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</si>
  <si>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</si>
  <si>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</si>
  <si>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</si>
  <si>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</si>
  <si>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</si>
  <si>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</si>
  <si>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</si>
  <si>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</si>
  <si>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</si>
  <si>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</si>
  <si>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</si>
  <si>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</si>
  <si>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</si>
  <si>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</si>
  <si>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</si>
  <si>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</si>
  <si>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</si>
  <si>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</si>
  <si>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</si>
  <si>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</si>
  <si>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</si>
  <si>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</si>
  <si>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</si>
  <si>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</si>
  <si>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</si>
  <si>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</si>
  <si>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</si>
  <si>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</si>
  <si>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</si>
  <si>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</si>
  <si>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</si>
  <si>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</si>
  <si>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</si>
  <si>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</si>
  <si>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</si>
  <si>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</si>
  <si>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</si>
  <si>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</si>
  <si>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</si>
  <si>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</si>
  <si>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</si>
  <si>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</si>
  <si>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</si>
  <si>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</si>
  <si>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</si>
  <si>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</si>
  <si>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</si>
  <si>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</si>
  <si>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</si>
  <si>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</si>
  <si>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</si>
  <si>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</si>
  <si>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</si>
  <si>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</si>
  <si>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</si>
  <si>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</si>
  <si>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</si>
  <si>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</si>
  <si>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</si>
  <si>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</si>
  <si>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</si>
  <si>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</si>
  <si>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</si>
  <si>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</si>
  <si>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</si>
  <si>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</si>
  <si>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</si>
  <si>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</si>
  <si>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</si>
  <si>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</si>
  <si>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</si>
  <si>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</si>
  <si>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</si>
  <si>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</si>
  <si>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</si>
  <si>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</si>
  <si>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</si>
  <si>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</si>
  <si>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</si>
  <si>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</si>
  <si>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</si>
  <si>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</si>
  <si>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</si>
  <si>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</si>
  <si>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</si>
  <si>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</si>
  <si>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</si>
  <si>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</si>
  <si>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</si>
  <si>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</si>
  <si>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</si>
  <si>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</si>
  <si>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</si>
  <si>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</si>
  <si>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</si>
  <si>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</si>
  <si>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</si>
  <si>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</si>
  <si>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</si>
  <si>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</si>
  <si>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</si>
  <si>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</si>
  <si>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</si>
  <si>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</si>
  <si>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</si>
  <si>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</si>
  <si>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</si>
  <si>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</si>
  <si>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</si>
  <si>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</si>
  <si>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</si>
  <si>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</si>
  <si>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</si>
  <si>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</si>
  <si>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</si>
  <si>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</si>
  <si>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</si>
  <si>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</si>
  <si>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</si>
  <si>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</si>
  <si>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</si>
  <si>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</si>
  <si>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</si>
  <si>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</si>
  <si>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</si>
  <si>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</si>
  <si>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</si>
  <si>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</si>
  <si>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</si>
  <si>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</si>
  <si>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</si>
  <si>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</si>
  <si>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</si>
  <si>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</si>
  <si>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</si>
  <si>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</si>
  <si>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</si>
  <si>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</si>
  <si>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</si>
  <si>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</si>
  <si>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</si>
  <si>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</si>
  <si>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</si>
  <si>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</si>
  <si>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</si>
  <si>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</si>
  <si>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</si>
  <si>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</si>
  <si>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</si>
  <si>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</si>
  <si>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</si>
  <si>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</si>
  <si>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</si>
  <si>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</si>
  <si>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</si>
  <si>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</si>
  <si>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</si>
  <si>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</si>
  <si>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</si>
  <si>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</si>
  <si>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</si>
  <si>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</si>
  <si>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</si>
  <si>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</si>
  <si>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</si>
  <si>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</si>
  <si>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</si>
  <si>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</si>
  <si>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</si>
  <si>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</si>
  <si>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</si>
  <si>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</si>
  <si>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</si>
  <si>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</si>
  <si>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</si>
  <si>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</si>
  <si>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</si>
  <si>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</si>
  <si>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</si>
  <si>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</si>
  <si>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</si>
  <si>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</si>
  <si>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</si>
  <si>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</si>
  <si>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</si>
  <si>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</si>
  <si>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</si>
  <si>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</si>
  <si>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</si>
  <si>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</si>
  <si>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</si>
  <si>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</si>
  <si>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</si>
  <si>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</si>
  <si>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</si>
  <si>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</si>
  <si>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</si>
  <si>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</si>
  <si>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</si>
  <si>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</si>
  <si>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</si>
  <si>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</si>
  <si>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</si>
  <si>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</si>
  <si>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</si>
  <si>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</si>
  <si>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</si>
  <si>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</si>
  <si>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</si>
  <si>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</si>
  <si>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</si>
  <si>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</si>
  <si>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</si>
  <si>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</si>
  <si>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</si>
  <si>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</si>
  <si>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</si>
  <si>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</si>
  <si>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</si>
  <si>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</si>
  <si>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</si>
  <si>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</si>
  <si>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</si>
  <si>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</si>
  <si>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</si>
  <si>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</si>
  <si>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</si>
  <si>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</si>
  <si>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</si>
  <si>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</si>
  <si>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</si>
  <si>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</si>
  <si>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</si>
  <si>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</si>
  <si>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</si>
  <si>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</si>
  <si>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</si>
  <si>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</si>
  <si>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</si>
  <si>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</si>
  <si>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</si>
  <si>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</si>
  <si>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</si>
  <si>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</si>
  <si>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</si>
  <si>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</si>
  <si>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</si>
  <si>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</si>
  <si>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</si>
  <si>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</si>
  <si>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</si>
  <si>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</si>
  <si>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</si>
  <si>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</si>
  <si>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</si>
  <si>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</si>
  <si>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</si>
  <si>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</si>
  <si>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</si>
  <si>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</si>
  <si>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</si>
  <si>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</si>
  <si>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</si>
  <si>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</si>
  <si>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</si>
  <si>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</si>
  <si>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</si>
  <si>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</si>
  <si>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</si>
  <si>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</si>
  <si>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</si>
  <si>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</si>
  <si>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</si>
  <si>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</si>
  <si>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</si>
  <si>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</si>
  <si>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</si>
  <si>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</si>
  <si>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</si>
  <si>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</si>
  <si>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</si>
  <si>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</si>
  <si>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</si>
  <si>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</si>
  <si>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</si>
  <si>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</si>
  <si>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</si>
  <si>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</si>
  <si>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</si>
  <si>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</si>
  <si>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</si>
  <si>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</si>
  <si>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</si>
  <si>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</si>
  <si>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</si>
  <si>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</si>
  <si>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</si>
  <si>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</si>
  <si>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</si>
  <si>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</si>
  <si>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</si>
  <si>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</si>
  <si>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</si>
  <si>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</si>
  <si>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</si>
  <si>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</si>
  <si>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</si>
  <si>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</si>
  <si>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</si>
  <si>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</si>
  <si>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</si>
  <si>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</si>
  <si>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</si>
  <si>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</si>
  <si>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</si>
  <si>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</si>
  <si>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</si>
  <si>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</si>
  <si>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</si>
  <si>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</si>
  <si>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</si>
  <si>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</si>
  <si>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</si>
  <si>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</si>
  <si>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</si>
  <si>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</si>
  <si>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</si>
  <si>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</si>
  <si>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</si>
  <si>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</si>
  <si>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</si>
  <si>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</si>
  <si>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</si>
  <si>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</si>
  <si>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</si>
  <si>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</si>
  <si>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</si>
  <si>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</si>
  <si>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</si>
  <si>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</si>
  <si>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</si>
  <si>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</si>
  <si>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</si>
  <si>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</si>
  <si>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</si>
  <si>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</si>
  <si>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</si>
  <si>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</si>
  <si>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</si>
  <si>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</si>
  <si>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</si>
  <si>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</si>
  <si>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</si>
  <si>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</si>
  <si>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</si>
  <si>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</si>
  <si>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</si>
  <si>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</si>
  <si>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</si>
  <si>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</si>
  <si>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</si>
  <si>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</si>
  <si>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</si>
  <si>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</si>
  <si>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</si>
  <si>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</si>
  <si>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</si>
  <si>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</si>
  <si>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</si>
  <si>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</si>
  <si>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</si>
  <si>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</si>
  <si>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</si>
  <si>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</si>
  <si>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</si>
  <si>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</si>
  <si>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</si>
  <si>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</si>
  <si>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</si>
  <si>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</si>
  <si>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</si>
  <si>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</si>
  <si>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</si>
  <si>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</si>
  <si>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</si>
  <si>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</si>
  <si>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</si>
  <si>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</si>
  <si>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</si>
  <si>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</si>
  <si>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</si>
  <si>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</si>
  <si>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</si>
  <si>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</si>
  <si>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</si>
  <si>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</si>
  <si>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</si>
  <si>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</si>
  <si>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</si>
  <si>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</si>
  <si>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</si>
  <si>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</si>
  <si>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</si>
  <si>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</si>
  <si>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</si>
  <si>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</si>
  <si>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</si>
  <si>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</si>
  <si>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</si>
  <si>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</si>
  <si>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</si>
  <si>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</si>
  <si>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</si>
  <si>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</si>
  <si>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</si>
  <si>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</si>
  <si>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</si>
  <si>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</si>
  <si>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</si>
  <si>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</si>
  <si>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</si>
  <si>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</si>
  <si>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</si>
  <si>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</si>
  <si>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</si>
  <si>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</si>
  <si>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</si>
  <si>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</si>
  <si>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</si>
  <si>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</si>
  <si>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</si>
  <si>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</si>
  <si>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</si>
  <si>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</si>
  <si>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</si>
  <si>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</si>
  <si>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</si>
  <si>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</si>
  <si>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</si>
  <si>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</si>
  <si>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</si>
  <si>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</si>
  <si>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</si>
  <si>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</si>
  <si>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</si>
  <si>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</si>
  <si>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</si>
  <si>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</si>
  <si>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</si>
  <si>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</si>
  <si>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</si>
  <si>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</si>
  <si>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</si>
  <si>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</si>
  <si>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</si>
  <si>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</si>
  <si>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</si>
  <si>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</si>
  <si>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</si>
  <si>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</si>
  <si>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</si>
  <si>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</si>
  <si>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</si>
  <si>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</si>
  <si>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</si>
  <si>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</si>
  <si>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</si>
  <si>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</si>
  <si>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</si>
  <si>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</si>
  <si>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</si>
  <si>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</si>
  <si>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</si>
  <si>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</si>
  <si>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</si>
  <si>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</si>
  <si>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</si>
  <si>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</si>
  <si>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</si>
  <si>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</si>
  <si>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</si>
  <si>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</si>
  <si>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</si>
  <si>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</si>
  <si>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</si>
  <si>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</si>
  <si>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</si>
  <si>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</si>
  <si>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</si>
  <si>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</si>
  <si>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</si>
  <si>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</si>
  <si>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</si>
  <si>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</si>
  <si>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</si>
  <si>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</si>
  <si>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</si>
  <si>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</si>
  <si>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</si>
  <si>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</si>
  <si>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</si>
  <si>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</si>
  <si>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</si>
  <si>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</si>
  <si>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</si>
  <si>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</si>
  <si>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</si>
  <si>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</si>
  <si>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</si>
  <si>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</si>
  <si>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</si>
  <si>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</si>
  <si>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</si>
  <si>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</si>
  <si>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</si>
  <si>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</si>
  <si>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</si>
  <si>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</si>
  <si>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</si>
  <si>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</si>
  <si>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</si>
  <si>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</si>
  <si>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</si>
  <si>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</si>
  <si>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</si>
  <si>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</si>
  <si>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</si>
  <si>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</si>
  <si>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</si>
  <si>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</si>
  <si>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</si>
  <si>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</si>
  <si>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</si>
  <si>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</si>
  <si>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</si>
  <si>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</si>
  <si>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</si>
  <si>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</si>
  <si>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</si>
  <si>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</si>
  <si>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</si>
  <si>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</si>
  <si>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</si>
  <si>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</si>
  <si>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</si>
  <si>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</si>
  <si>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</si>
  <si>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</si>
  <si>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</si>
  <si>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</si>
  <si>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</si>
  <si>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</si>
  <si>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</si>
  <si>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</si>
  <si>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</si>
  <si>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</si>
  <si>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</si>
  <si>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</si>
  <si>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</si>
  <si>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</si>
  <si>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</si>
  <si>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</si>
  <si>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</si>
  <si>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</si>
  <si>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</si>
  <si>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</si>
  <si>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</si>
  <si>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</si>
  <si>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</si>
  <si>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</si>
  <si>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</si>
  <si>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</si>
  <si>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</si>
  <si>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</si>
  <si>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</si>
  <si>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</si>
  <si>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</si>
  <si>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</si>
  <si>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</si>
  <si>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</si>
  <si>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</si>
  <si>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</si>
  <si>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</si>
  <si>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</si>
  <si>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</si>
  <si>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</si>
  <si>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</si>
  <si>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</si>
  <si>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</si>
  <si>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</si>
  <si>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</si>
  <si>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</si>
  <si>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</si>
  <si>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</si>
  <si>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</si>
  <si>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</si>
  <si>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</si>
  <si>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</si>
  <si>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</si>
  <si>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</si>
  <si>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</si>
  <si>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</si>
  <si>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</si>
  <si>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</si>
  <si>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</si>
  <si>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</si>
  <si>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</si>
  <si>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</si>
  <si>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</si>
  <si>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</si>
  <si>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</si>
  <si>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</si>
  <si>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</si>
  <si>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</si>
  <si>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</si>
  <si>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</si>
  <si>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</si>
  <si>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</si>
  <si>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</si>
  <si>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</si>
  <si>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</si>
  <si>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</si>
  <si>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</si>
  <si>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</si>
  <si>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</si>
  <si>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</si>
  <si>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</si>
  <si>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</si>
  <si>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</si>
  <si>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</si>
  <si>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</si>
  <si>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</si>
  <si>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</si>
  <si>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</si>
  <si>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</si>
  <si>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</si>
  <si>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</si>
  <si>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</si>
  <si>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</si>
  <si>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</si>
  <si>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</si>
  <si>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</si>
  <si>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</si>
  <si>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</si>
  <si>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</si>
  <si>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</si>
  <si>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</si>
  <si>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</si>
  <si>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</si>
  <si>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</si>
  <si>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</si>
  <si>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</si>
  <si>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</si>
  <si>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</si>
  <si>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</si>
  <si>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</si>
  <si>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</si>
  <si>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</si>
  <si>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</si>
  <si>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</si>
  <si>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</si>
  <si>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</si>
  <si>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</si>
  <si>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</si>
  <si>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</si>
  <si>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</si>
  <si>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</si>
  <si>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</si>
  <si>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</si>
  <si>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</si>
  <si>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</si>
  <si>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</si>
  <si>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</si>
  <si>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</si>
  <si>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</si>
  <si>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</si>
  <si>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</si>
  <si>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</si>
  <si>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</si>
  <si>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</si>
  <si>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</si>
  <si>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</si>
  <si>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</si>
  <si>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</si>
  <si>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</si>
  <si>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</si>
  <si>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</si>
  <si>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</si>
  <si>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</si>
  <si>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</si>
  <si>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</si>
  <si>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</si>
  <si>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</si>
  <si>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</si>
  <si>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</si>
  <si>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</si>
  <si>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</si>
  <si>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</si>
  <si>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</si>
  <si>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</si>
  <si>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</si>
  <si>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</si>
  <si>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</si>
  <si>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</si>
  <si>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</si>
  <si>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</si>
  <si>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</si>
  <si>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</si>
  <si>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</si>
  <si>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</si>
  <si>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</si>
  <si>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</si>
  <si>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</si>
  <si>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</si>
  <si>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</si>
  <si>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</si>
  <si>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</si>
  <si>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</si>
  <si>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</si>
  <si>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</si>
  <si>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</si>
  <si>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</si>
  <si>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</si>
  <si>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</si>
  <si>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</si>
  <si>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</si>
  <si>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</si>
  <si>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</si>
  <si>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</si>
  <si>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</si>
  <si>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</si>
  <si>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</si>
  <si>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</si>
  <si>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</si>
  <si>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</si>
  <si>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</si>
  <si>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</si>
  <si>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</si>
  <si>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</si>
  <si>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</si>
  <si>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</si>
  <si>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</si>
  <si>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</si>
  <si>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</si>
  <si>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</si>
  <si>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</si>
  <si>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</si>
  <si>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</si>
  <si>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</si>
  <si>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</si>
  <si>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</si>
  <si>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</si>
  <si>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</si>
  <si>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</si>
  <si>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</si>
  <si>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</si>
  <si>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</si>
  <si>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</si>
  <si>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</si>
  <si>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</si>
  <si>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</si>
  <si>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</si>
  <si>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</si>
  <si>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</si>
  <si>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</si>
  <si>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</si>
  <si>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</si>
  <si>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</si>
  <si>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</si>
  <si>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</si>
  <si>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</si>
  <si>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</si>
  <si>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</si>
  <si>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</si>
  <si>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</si>
  <si>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</si>
  <si>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</si>
  <si>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</si>
  <si>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</si>
  <si>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</si>
  <si>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</si>
  <si>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</si>
  <si>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</si>
  <si>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</si>
  <si>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</si>
  <si>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</si>
  <si>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</si>
  <si>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</si>
  <si>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</si>
  <si>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</si>
  <si>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</si>
  <si>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</si>
  <si>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</si>
  <si>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</si>
  <si>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</si>
  <si>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</si>
  <si>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</si>
  <si>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</si>
  <si>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</si>
  <si>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</si>
  <si>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</si>
  <si>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</si>
  <si>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</si>
  <si>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</si>
  <si>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</si>
  <si>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</si>
  <si>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</si>
  <si>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</si>
  <si>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</si>
  <si>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</si>
  <si>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</si>
  <si>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</si>
  <si>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</si>
  <si>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</si>
  <si>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</si>
  <si>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</si>
  <si>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</si>
  <si>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</si>
  <si>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</si>
  <si>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</si>
  <si>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</si>
  <si>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</si>
  <si>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</si>
  <si>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</si>
  <si>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</si>
  <si>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</si>
  <si>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</si>
  <si>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</si>
  <si>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</si>
  <si>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</si>
  <si>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</si>
  <si>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</si>
  <si>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</si>
  <si>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</si>
  <si>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</si>
  <si>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</si>
  <si>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</si>
  <si>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</si>
  <si>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</si>
  <si>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</si>
  <si>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</si>
  <si>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</si>
  <si>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</si>
  <si>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</si>
  <si>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</si>
  <si>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</si>
  <si>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</si>
  <si>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</si>
  <si>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</si>
  <si>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</si>
  <si>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</si>
  <si>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</si>
  <si>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</si>
  <si>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</si>
  <si>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</si>
  <si>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</si>
  <si>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</si>
  <si>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</si>
  <si>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</si>
  <si>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</si>
  <si>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</si>
  <si>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</si>
  <si>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</si>
  <si>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</si>
  <si>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</si>
  <si>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</si>
  <si>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</si>
  <si>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</si>
  <si>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</si>
  <si>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</si>
  <si>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</si>
  <si>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</si>
  <si>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</si>
  <si>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</si>
  <si>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</si>
  <si>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</si>
  <si>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</si>
  <si>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</si>
  <si>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</si>
  <si>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</si>
  <si>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</si>
  <si>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</si>
  <si>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</si>
  <si>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</si>
  <si>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</si>
  <si>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</si>
  <si>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</si>
  <si>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</si>
  <si>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</si>
  <si>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</si>
  <si>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</si>
  <si>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</si>
  <si>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</si>
  <si>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</si>
  <si>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</si>
  <si>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</si>
  <si>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</si>
  <si>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</si>
  <si>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</si>
  <si>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</si>
  <si>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</si>
  <si>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</si>
  <si>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</si>
  <si>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</si>
  <si>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</si>
  <si>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</si>
  <si>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</si>
  <si>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</si>
  <si>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</si>
  <si>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</si>
  <si>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</si>
  <si>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</si>
  <si>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</si>
  <si>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</si>
  <si>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</si>
  <si>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</si>
  <si>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</si>
  <si>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</si>
  <si>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</si>
  <si>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</si>
  <si>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</si>
  <si>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</si>
  <si>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</si>
  <si>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</si>
  <si>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</si>
  <si>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</si>
  <si>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</si>
  <si>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</si>
  <si>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</si>
  <si>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</si>
  <si>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</si>
  <si>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</si>
  <si>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</si>
  <si>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</si>
  <si>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</si>
  <si>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</si>
  <si>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</si>
  <si>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</si>
  <si>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</si>
  <si>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</si>
  <si>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</si>
  <si>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</si>
  <si>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</si>
  <si>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</si>
  <si>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</si>
  <si>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</si>
  <si>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</si>
  <si>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</si>
  <si>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</si>
  <si>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</si>
  <si>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</si>
  <si>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</si>
  <si>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</si>
  <si>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</si>
  <si>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</si>
  <si>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</si>
  <si>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</si>
  <si>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</si>
  <si>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</si>
  <si>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</si>
  <si>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</si>
  <si>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</si>
  <si>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</si>
  <si>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</si>
  <si>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</si>
  <si>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</si>
  <si>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</si>
  <si>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</si>
  <si>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</si>
  <si>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</si>
  <si>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</si>
  <si>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</si>
  <si>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</si>
  <si>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</si>
  <si>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</si>
  <si>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</si>
  <si>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</si>
  <si>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</si>
  <si>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</si>
  <si>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</si>
  <si>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</si>
  <si>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</si>
  <si>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</si>
  <si>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</si>
  <si>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</si>
  <si>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</si>
  <si>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</si>
  <si>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</si>
  <si>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</si>
  <si>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</si>
  <si>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</si>
  <si>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</si>
  <si>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</si>
  <si>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</si>
  <si>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</si>
  <si>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</si>
  <si>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</si>
  <si>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</si>
  <si>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</si>
  <si>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</si>
  <si>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</si>
  <si>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</si>
  <si>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</si>
  <si>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</si>
  <si>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</si>
  <si>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</si>
  <si>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</si>
  <si>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</si>
  <si>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</si>
  <si>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</si>
  <si>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</si>
  <si>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</si>
  <si>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</si>
  <si>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</si>
  <si>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</si>
  <si>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</si>
  <si>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</si>
  <si>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</si>
  <si>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</si>
  <si>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</si>
  <si>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</si>
  <si>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</si>
  <si>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</si>
  <si>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</si>
  <si>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</si>
  <si>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</si>
  <si>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</si>
  <si>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</si>
  <si>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</si>
  <si>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</si>
  <si>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</si>
  <si>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</si>
  <si>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</si>
  <si>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</si>
  <si>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</si>
  <si>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</si>
  <si>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</si>
  <si>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</si>
  <si>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</si>
  <si>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</si>
  <si>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</si>
  <si>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</si>
  <si>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</si>
  <si>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</si>
  <si>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</si>
  <si>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</si>
  <si>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</si>
  <si>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</si>
  <si>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</si>
  <si>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</si>
  <si>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</si>
  <si>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</si>
  <si>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</si>
  <si>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</si>
  <si>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</si>
  <si>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</si>
  <si>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</si>
  <si>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</si>
  <si>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</si>
  <si>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</si>
  <si>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</si>
  <si>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</si>
  <si>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</si>
  <si>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</si>
  <si>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</si>
  <si>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</si>
  <si>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</si>
  <si>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</si>
  <si>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</si>
  <si>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</si>
  <si>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</si>
  <si>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</si>
  <si>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</si>
  <si>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</si>
  <si>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</si>
  <si>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</si>
  <si>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</si>
  <si>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</si>
  <si>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</si>
  <si>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</si>
  <si>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</si>
  <si>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</si>
  <si>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</si>
  <si>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</si>
  <si>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</si>
  <si>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</si>
  <si>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</si>
  <si>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</si>
  <si>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</si>
  <si>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</si>
  <si>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</si>
  <si>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</si>
  <si>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</si>
  <si>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</si>
  <si>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</si>
  <si>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</si>
  <si>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</si>
  <si>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</si>
  <si>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</si>
  <si>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</si>
  <si>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</si>
  <si>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</si>
  <si>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</si>
  <si>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</si>
  <si>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</si>
  <si>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</si>
  <si>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</si>
  <si>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</si>
  <si>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</si>
  <si>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</si>
  <si>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</si>
  <si>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</si>
  <si>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</si>
  <si>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</si>
  <si>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</si>
  <si>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</si>
  <si>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</si>
  <si>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</si>
  <si>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</si>
  <si>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</si>
  <si>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</si>
  <si>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</si>
  <si>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</si>
  <si>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</si>
  <si>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</si>
  <si>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</si>
  <si>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</si>
  <si>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</si>
  <si>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</si>
  <si>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</si>
  <si>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</si>
  <si>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</si>
  <si>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</si>
  <si>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</si>
  <si>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</si>
  <si>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</si>
  <si>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</si>
  <si>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</si>
  <si>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</si>
  <si>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</si>
  <si>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</si>
  <si>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</si>
  <si>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</si>
  <si>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</si>
  <si>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</si>
  <si>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</si>
  <si>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</si>
  <si>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</si>
  <si>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</si>
  <si>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</si>
  <si>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</si>
  <si>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</si>
  <si>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</si>
  <si>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</si>
  <si>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</si>
  <si>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</si>
  <si>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</si>
  <si>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</si>
  <si>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</si>
  <si>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</si>
  <si>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</si>
  <si>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</si>
  <si>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</si>
  <si>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</si>
  <si>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</si>
  <si>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</si>
  <si>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</si>
  <si>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</si>
  <si>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</si>
  <si>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</si>
  <si>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</si>
  <si>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</si>
  <si>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</si>
  <si>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</si>
  <si>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</si>
  <si>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</si>
  <si>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</si>
  <si>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</si>
  <si>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</si>
  <si>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</si>
  <si>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</si>
  <si>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</si>
  <si>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</si>
  <si>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</si>
  <si>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</si>
  <si>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</si>
  <si>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</si>
  <si>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</si>
  <si>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</si>
  <si>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</si>
  <si>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</si>
  <si>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</si>
  <si>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</si>
  <si>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</si>
  <si>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</si>
  <si>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</si>
  <si>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</si>
  <si>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</si>
  <si>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</si>
  <si>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</si>
  <si>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</si>
  <si>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</si>
  <si>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</si>
  <si>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</si>
  <si>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</si>
  <si>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</si>
  <si>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</si>
  <si>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</si>
  <si>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</si>
  <si>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</si>
  <si>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</si>
  <si>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</si>
  <si>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</si>
  <si>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</si>
  <si>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</si>
  <si>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</si>
  <si>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</si>
  <si>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</si>
  <si>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</si>
  <si>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</si>
  <si>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</si>
  <si>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</si>
  <si>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</si>
  <si>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</si>
  <si>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</si>
  <si>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</si>
  <si>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</si>
  <si>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</si>
  <si>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</si>
  <si>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</si>
  <si>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</si>
  <si>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</si>
  <si>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</si>
  <si>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</si>
  <si>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</si>
  <si>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</si>
  <si>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</si>
  <si>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</si>
  <si>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</si>
  <si>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</si>
  <si>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</si>
  <si>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</si>
  <si>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</si>
  <si>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</si>
  <si>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</si>
  <si>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</si>
  <si>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</si>
  <si>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</si>
  <si>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</si>
  <si>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</si>
  <si>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</si>
  <si>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</si>
  <si>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</si>
  <si>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</si>
  <si>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</si>
  <si>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</si>
  <si>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</si>
  <si>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</si>
  <si>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</si>
  <si>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</si>
  <si>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</si>
  <si>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</si>
  <si>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</si>
  <si>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</si>
  <si>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</si>
  <si>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</si>
  <si>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</si>
  <si>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</si>
  <si>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</si>
  <si>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</si>
  <si>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</si>
  <si>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</si>
  <si>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</si>
  <si>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</si>
  <si>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</si>
  <si>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</si>
  <si>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</si>
  <si>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</si>
  <si>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</si>
  <si>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</si>
  <si>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</si>
  <si>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</si>
  <si>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</si>
  <si>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</si>
  <si>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</si>
  <si>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</si>
  <si>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</si>
  <si>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</si>
  <si>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</si>
  <si>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</si>
  <si>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</si>
  <si>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</si>
  <si>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</si>
  <si>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</si>
  <si>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</si>
  <si>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</si>
  <si>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</si>
  <si>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</si>
  <si>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</si>
  <si>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</si>
  <si>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</si>
  <si>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</si>
  <si>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</si>
  <si>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</si>
  <si>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</si>
  <si>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</si>
  <si>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</si>
  <si>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</si>
  <si>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</si>
  <si>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</si>
  <si>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</si>
  <si>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</si>
  <si>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</si>
  <si>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</si>
  <si>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</si>
  <si>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</si>
  <si>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</si>
  <si>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</si>
  <si>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</si>
  <si>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</si>
  <si>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</si>
  <si>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</si>
  <si>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</si>
  <si>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</si>
  <si>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</si>
  <si>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</si>
  <si>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</si>
  <si>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</si>
  <si>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</si>
  <si>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</si>
  <si>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</si>
  <si>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</si>
  <si>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</si>
  <si>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</si>
  <si>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</si>
  <si>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</si>
  <si>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</si>
  <si>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</si>
  <si>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</si>
  <si>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</si>
  <si>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</si>
  <si>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</si>
  <si>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</si>
  <si>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</si>
  <si>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</si>
  <si>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</si>
  <si>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</si>
  <si>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</si>
  <si>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</si>
  <si>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</si>
  <si>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</si>
  <si>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</si>
  <si>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</si>
  <si>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</si>
  <si>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</si>
  <si>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</si>
  <si>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</si>
  <si>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</si>
  <si>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</si>
  <si>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</si>
  <si>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</si>
  <si>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</si>
  <si>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</si>
  <si>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</si>
  <si>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</si>
  <si>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</si>
  <si>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</si>
  <si>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</si>
  <si>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</si>
  <si>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</si>
  <si>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</si>
  <si>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</si>
  <si>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</si>
  <si>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</si>
  <si>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</si>
  <si>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</si>
  <si>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</si>
  <si>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</si>
  <si>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</si>
  <si>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</si>
  <si>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</si>
  <si>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</si>
  <si>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</si>
  <si>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</si>
  <si>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</si>
  <si>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</si>
  <si>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</si>
  <si>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</si>
  <si>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</si>
  <si>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</si>
  <si>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</si>
  <si>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</si>
  <si>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</si>
  <si>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</si>
  <si>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</si>
  <si>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</si>
  <si>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</si>
  <si>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</si>
  <si>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</si>
  <si>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</si>
  <si>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</si>
  <si>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</si>
  <si>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</si>
  <si>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</si>
  <si>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</si>
  <si>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</si>
  <si>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</si>
  <si>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</si>
  <si>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</si>
  <si>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</si>
  <si>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</si>
  <si>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</si>
  <si>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</si>
  <si>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</si>
  <si>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</si>
  <si>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</si>
  <si>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</si>
  <si>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</si>
  <si>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</si>
  <si>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</si>
  <si>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</si>
  <si>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</si>
  <si>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</si>
  <si>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</si>
  <si>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</si>
  <si>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</si>
  <si>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</si>
  <si>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</si>
  <si>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</si>
  <si>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</si>
  <si>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</si>
  <si>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</si>
  <si>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</si>
  <si>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</si>
  <si>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</si>
  <si>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</si>
  <si>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</si>
  <si>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</si>
  <si>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</si>
  <si>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</si>
  <si>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</si>
  <si>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</si>
  <si>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</si>
  <si>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</si>
  <si>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</si>
  <si>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</si>
  <si>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</si>
  <si>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</si>
  <si>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</si>
  <si>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</si>
  <si>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</si>
  <si>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</si>
  <si>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</si>
  <si>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</si>
  <si>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</si>
  <si>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</si>
  <si>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</si>
  <si>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</si>
  <si>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</si>
  <si>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</si>
  <si>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</si>
  <si>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</si>
  <si>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</si>
  <si>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</si>
  <si>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</si>
  <si>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</si>
  <si>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</si>
  <si>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</si>
  <si>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</si>
  <si>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</si>
  <si>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</si>
  <si>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</si>
  <si>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</si>
  <si>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</si>
  <si>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</si>
  <si>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</si>
  <si>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</si>
  <si>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</si>
  <si>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</si>
  <si>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</si>
  <si>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</si>
  <si>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</si>
  <si>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</si>
  <si>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</si>
  <si>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</si>
  <si>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</si>
  <si>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</si>
  <si>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</si>
  <si>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</si>
  <si>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</si>
  <si>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</si>
  <si>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</si>
  <si>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</si>
  <si>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</si>
  <si>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</si>
  <si>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</si>
  <si>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</si>
  <si>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</si>
  <si>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</si>
  <si>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</si>
  <si>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</si>
  <si>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</si>
  <si>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</si>
  <si>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</si>
  <si>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</si>
  <si>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</si>
  <si>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</si>
  <si>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</si>
  <si>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</si>
  <si>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</si>
  <si>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</si>
  <si>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</si>
  <si>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</si>
  <si>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</si>
  <si>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</si>
  <si>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</si>
  <si>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</si>
  <si>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</si>
  <si>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</si>
  <si>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</si>
  <si>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</si>
  <si>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</si>
  <si>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</si>
  <si>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</si>
  <si>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</si>
  <si>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</si>
  <si>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</si>
  <si>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</si>
  <si>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</si>
  <si>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</si>
  <si>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</si>
  <si>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</si>
  <si>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</si>
  <si>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</si>
  <si>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</si>
  <si>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</si>
  <si>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</si>
  <si>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</si>
  <si>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</si>
  <si>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</si>
  <si>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</si>
  <si>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</si>
  <si>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</si>
  <si>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</si>
  <si>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</si>
  <si>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</si>
  <si>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</si>
  <si>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</si>
  <si>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</si>
  <si>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</si>
  <si>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</si>
  <si>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</si>
  <si>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</si>
  <si>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</si>
  <si>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</si>
  <si>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</si>
  <si>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</si>
  <si>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</si>
  <si>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</si>
  <si>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</si>
  <si>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</si>
  <si>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</si>
  <si>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</si>
  <si>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</si>
  <si>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</si>
  <si>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</si>
  <si>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</si>
  <si>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</si>
  <si>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</si>
  <si>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</si>
  <si>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</si>
  <si>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</si>
  <si>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</si>
  <si>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</si>
  <si>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</si>
  <si>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</si>
  <si>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</si>
  <si>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</si>
  <si>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</si>
  <si>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</si>
  <si>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</si>
  <si>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</si>
  <si>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</si>
  <si>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</si>
  <si>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</si>
  <si>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</si>
  <si>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</si>
  <si>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</si>
  <si>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</si>
  <si>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</si>
  <si>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</si>
  <si>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</si>
  <si>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</si>
  <si>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</si>
  <si>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</si>
  <si>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</si>
  <si>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</si>
  <si>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</si>
  <si>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</si>
  <si>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</si>
  <si>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</si>
  <si>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</si>
  <si>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</si>
  <si>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</si>
  <si>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</si>
  <si>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</si>
  <si>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</si>
  <si>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</si>
  <si>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</si>
  <si>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</si>
  <si>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</si>
  <si>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</si>
  <si>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</si>
  <si>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</si>
  <si>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</si>
  <si>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</si>
  <si>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</si>
  <si>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</si>
  <si>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</si>
  <si>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</si>
  <si>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</si>
  <si>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</si>
  <si>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</si>
  <si>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</si>
  <si>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</si>
  <si>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</si>
  <si>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</si>
  <si>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</si>
  <si>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</si>
  <si>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</si>
  <si>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</si>
  <si>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</si>
  <si>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</si>
  <si>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</si>
  <si>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</si>
  <si>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</si>
  <si>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</si>
  <si>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</si>
  <si>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</si>
  <si>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</si>
  <si>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</si>
  <si>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</si>
  <si>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</si>
  <si>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</si>
  <si>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</si>
  <si>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</si>
  <si>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</si>
  <si>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</si>
  <si>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</si>
  <si>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</si>
  <si>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</si>
  <si>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</si>
  <si>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</si>
  <si>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</si>
  <si>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</si>
  <si>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</si>
  <si>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</si>
  <si>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</si>
  <si>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</si>
  <si>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</si>
  <si>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</si>
  <si>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</si>
  <si>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</si>
  <si>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</si>
  <si>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</si>
  <si>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</si>
  <si>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</si>
  <si>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</si>
  <si>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</si>
  <si>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</si>
  <si>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</si>
  <si>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</si>
  <si>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</si>
  <si>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</si>
  <si>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</si>
  <si>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</si>
  <si>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</si>
  <si>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</si>
  <si>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</si>
  <si>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</si>
  <si>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</si>
  <si>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</si>
  <si>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</si>
  <si>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</si>
  <si>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</si>
  <si>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</si>
  <si>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</si>
  <si>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</si>
  <si>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</si>
  <si>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</si>
  <si>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</si>
  <si>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</si>
  <si>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</si>
  <si>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</si>
  <si>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</si>
  <si>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</si>
  <si>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</si>
  <si>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</si>
  <si>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</si>
  <si>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</si>
  <si>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</si>
  <si>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</si>
  <si>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</si>
  <si>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</si>
  <si>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</si>
  <si>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</si>
  <si>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</si>
  <si>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</si>
  <si>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</si>
  <si>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</si>
  <si>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</si>
  <si>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</si>
  <si>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</si>
  <si>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</si>
  <si>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</si>
  <si>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</si>
  <si>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</si>
  <si>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</si>
  <si>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</si>
  <si>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</si>
  <si>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</si>
  <si>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</si>
  <si>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</si>
  <si>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</si>
  <si>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</si>
  <si>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</si>
  <si>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</si>
  <si>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</si>
  <si>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</si>
  <si>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</si>
  <si>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</si>
  <si>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</si>
  <si>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</si>
  <si>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</si>
  <si>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</si>
  <si>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</si>
  <si>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</si>
  <si>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</si>
  <si>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</si>
  <si>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</si>
  <si>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</si>
  <si>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</si>
  <si>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</si>
  <si>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</si>
  <si>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</si>
  <si>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</si>
  <si>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</si>
  <si>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</si>
  <si>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</si>
  <si>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</si>
  <si>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</si>
  <si>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</si>
  <si>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</si>
  <si>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</si>
  <si>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</si>
  <si>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</si>
  <si>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</si>
  <si>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</si>
  <si>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</si>
  <si>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</si>
  <si>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</si>
  <si>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</si>
  <si>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</si>
  <si>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</si>
  <si>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</si>
  <si>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</si>
  <si>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</si>
  <si>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</si>
  <si>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</si>
  <si>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</si>
  <si>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</si>
  <si>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</si>
  <si>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</si>
  <si>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</si>
  <si>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</si>
  <si>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</si>
  <si>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</si>
  <si>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</si>
  <si>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</si>
  <si>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</si>
  <si>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</si>
  <si>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</si>
  <si>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</si>
  <si>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</si>
  <si>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</si>
  <si>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</si>
  <si>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</si>
  <si>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</si>
  <si>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</si>
  <si>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</si>
  <si>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</si>
  <si>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</si>
  <si>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</si>
  <si>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</si>
  <si>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</si>
  <si>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</si>
  <si>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</si>
  <si>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</si>
  <si>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</si>
  <si>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</si>
  <si>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</si>
  <si>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</si>
  <si>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</si>
  <si>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</si>
  <si>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</si>
  <si>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</si>
  <si>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</si>
  <si>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</si>
  <si>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</si>
  <si>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</si>
  <si>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</si>
  <si>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</si>
  <si>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</si>
  <si>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</si>
  <si>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</si>
  <si>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</si>
  <si>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</si>
  <si>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</si>
  <si>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</si>
  <si>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</si>
  <si>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</si>
  <si>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</si>
  <si>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</si>
  <si>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</si>
  <si>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</si>
  <si>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</si>
  <si>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</si>
  <si>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</si>
  <si>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</si>
  <si>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</si>
  <si>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</si>
  <si>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</si>
  <si>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</si>
  <si>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</si>
  <si>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</si>
  <si>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</si>
  <si>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</si>
  <si>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</si>
  <si>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</si>
  <si>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</si>
  <si>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</si>
  <si>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</si>
  <si>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</si>
  <si>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</si>
  <si>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</si>
  <si>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</si>
  <si>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</si>
  <si>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</si>
  <si>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</si>
  <si>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</si>
  <si>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</si>
  <si>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</si>
  <si>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</si>
  <si>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</si>
  <si>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</si>
  <si>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</si>
  <si>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</si>
  <si>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</si>
  <si>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</si>
  <si>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</si>
  <si>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</si>
  <si>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</si>
  <si>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</si>
  <si>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</si>
  <si>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</si>
  <si>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</si>
  <si>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</si>
  <si>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</si>
  <si>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</si>
  <si>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</si>
  <si>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</si>
  <si>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</si>
  <si>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</si>
  <si>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</si>
  <si>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</si>
  <si>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</si>
  <si>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</si>
  <si>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</si>
  <si>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</si>
  <si>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</si>
  <si>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</si>
  <si>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</si>
  <si>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</si>
  <si>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</si>
  <si>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</si>
  <si>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</si>
  <si>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</si>
  <si>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</si>
  <si>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</si>
  <si>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</si>
  <si>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</si>
  <si>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</si>
  <si>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</si>
  <si>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</si>
  <si>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</si>
  <si>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</si>
  <si>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</si>
  <si>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</si>
  <si>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</si>
  <si>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</si>
  <si>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</si>
  <si>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</si>
  <si>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</si>
  <si>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</si>
  <si>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</si>
  <si>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</si>
  <si>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</si>
  <si>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</si>
  <si>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</si>
  <si>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</si>
  <si>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</si>
  <si>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</si>
  <si>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</si>
  <si>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</si>
  <si>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</si>
  <si>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</si>
  <si>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</si>
  <si>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</si>
  <si>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</si>
  <si>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</si>
  <si>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</si>
  <si>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</si>
  <si>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</si>
  <si>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</si>
  <si>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</si>
  <si>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</si>
  <si>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</si>
  <si>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</si>
  <si>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</si>
  <si>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</si>
  <si>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</si>
  <si>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</si>
  <si>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</si>
  <si>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</si>
  <si>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</si>
  <si>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</si>
  <si>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</si>
  <si>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</si>
  <si>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</si>
  <si>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</si>
  <si>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</si>
  <si>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</si>
  <si>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</si>
  <si>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</si>
  <si>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</si>
  <si>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</si>
  <si>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</si>
  <si>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</si>
  <si>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</si>
  <si>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</si>
  <si>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</si>
  <si>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</si>
  <si>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</si>
  <si>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</si>
  <si>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</si>
  <si>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</si>
  <si>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</si>
  <si>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</si>
  <si>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</si>
  <si>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</si>
  <si>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</si>
  <si>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</si>
  <si>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</si>
  <si>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</si>
  <si>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</si>
  <si>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</si>
  <si>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</si>
  <si>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</si>
  <si>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</si>
  <si>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</si>
  <si>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</si>
  <si>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</si>
  <si>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</si>
  <si>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</si>
  <si>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</si>
  <si>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</si>
  <si>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</si>
  <si>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</si>
  <si>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</si>
  <si>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</si>
  <si>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</si>
  <si>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</si>
  <si>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</si>
  <si>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</si>
  <si>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</si>
  <si>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</si>
  <si>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</si>
  <si>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</si>
  <si>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</si>
  <si>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</si>
  <si>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</si>
  <si>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</si>
  <si>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</si>
  <si>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</si>
  <si>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</si>
  <si>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</si>
  <si>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</si>
  <si>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</si>
  <si>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</si>
  <si>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</si>
  <si>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</si>
  <si>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</si>
  <si>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</si>
  <si>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</si>
  <si>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</si>
  <si>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</si>
  <si>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</si>
  <si>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</si>
  <si>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</si>
  <si>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</si>
  <si>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</si>
  <si>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</si>
  <si>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</si>
  <si>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</si>
  <si>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</si>
  <si>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</si>
  <si>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</si>
  <si>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</si>
  <si>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</si>
  <si>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</si>
  <si>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</si>
  <si>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</si>
  <si>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</si>
  <si>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</si>
  <si>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</si>
  <si>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</si>
  <si>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</si>
  <si>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</si>
  <si>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</si>
  <si>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</si>
  <si>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</si>
  <si>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</si>
  <si>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</si>
  <si>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</si>
  <si>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</si>
  <si>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</si>
  <si>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</si>
  <si>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</si>
  <si>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</si>
  <si>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</si>
  <si>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</si>
  <si>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</si>
  <si>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</si>
  <si>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</si>
  <si>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</si>
  <si>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</si>
  <si>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</si>
  <si>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</si>
  <si>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</si>
  <si>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</si>
  <si>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</si>
  <si>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</si>
  <si>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</si>
  <si>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</si>
  <si>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</si>
  <si>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</si>
  <si>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</si>
  <si>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</si>
  <si>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</si>
  <si>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</si>
  <si>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</si>
  <si>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</si>
  <si>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</si>
  <si>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</si>
  <si>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</si>
  <si>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</si>
  <si>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</si>
  <si>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</si>
  <si>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</si>
  <si>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</si>
  <si>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</si>
  <si>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</si>
  <si>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</si>
  <si>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</si>
  <si>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</si>
  <si>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</si>
  <si>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</si>
  <si>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</si>
  <si>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</si>
  <si>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</si>
  <si>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</si>
  <si>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</si>
  <si>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</si>
  <si>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</si>
  <si>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</si>
  <si>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</si>
  <si>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</si>
  <si>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</si>
  <si>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</si>
  <si>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</si>
  <si>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</si>
  <si>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</si>
  <si>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</si>
  <si>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</si>
  <si>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</si>
  <si>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</si>
  <si>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</si>
  <si>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</si>
  <si>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</si>
  <si>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</si>
  <si>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</si>
  <si>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</si>
  <si>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</si>
  <si>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</si>
  <si>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</si>
  <si>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</si>
  <si>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</si>
  <si>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</si>
  <si>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</si>
  <si>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</si>
  <si>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</si>
  <si>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</si>
  <si>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</si>
  <si>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</si>
  <si>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</si>
  <si>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</si>
  <si>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</si>
  <si>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</si>
  <si>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</si>
  <si>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</si>
  <si>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</si>
  <si>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</si>
  <si>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</si>
  <si>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</si>
  <si>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</si>
  <si>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</si>
  <si>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</si>
  <si>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</si>
  <si>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</si>
  <si>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</si>
  <si>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</si>
  <si>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</si>
  <si>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</si>
  <si>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</si>
  <si>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</si>
  <si>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</si>
  <si>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</si>
  <si>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</si>
  <si>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</si>
  <si>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</si>
  <si>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</si>
  <si>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</si>
  <si>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</si>
  <si>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</si>
  <si>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</si>
  <si>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</si>
  <si>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</si>
  <si>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</si>
  <si>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</si>
  <si>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</si>
  <si>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</si>
  <si>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</si>
  <si>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</si>
  <si>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</si>
  <si>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</si>
  <si>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</si>
  <si>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</si>
  <si>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</si>
  <si>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</si>
  <si>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</si>
  <si>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</si>
  <si>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</si>
  <si>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</si>
  <si>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</si>
  <si>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</si>
  <si>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</si>
  <si>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</si>
  <si>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</si>
  <si>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</si>
  <si>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</si>
  <si>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</si>
  <si>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</si>
  <si>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</si>
  <si>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</si>
  <si>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</si>
  <si>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</si>
  <si>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</si>
  <si>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</si>
  <si>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</si>
  <si>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</si>
  <si>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</si>
  <si>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</si>
  <si>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</si>
  <si>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</si>
  <si>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</si>
  <si>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</si>
  <si>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</si>
  <si>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</si>
  <si>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</si>
  <si>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</si>
  <si>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</si>
  <si>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</si>
  <si>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</si>
  <si>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</si>
  <si>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</si>
  <si>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</si>
  <si>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</si>
  <si>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</si>
  <si>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</si>
  <si>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</si>
  <si>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</si>
  <si>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</si>
  <si>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</si>
  <si>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</si>
  <si>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</si>
  <si>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</si>
  <si>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</si>
  <si>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</si>
  <si>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</si>
  <si>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</si>
  <si>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</si>
  <si>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</si>
  <si>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</si>
  <si>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</si>
  <si>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</si>
  <si>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</si>
  <si>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</si>
  <si>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</si>
  <si>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</si>
  <si>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</si>
  <si>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</si>
  <si>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</si>
  <si>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</si>
  <si>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</si>
  <si>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</si>
  <si>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</si>
  <si>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</si>
  <si>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</si>
  <si>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</si>
  <si>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</si>
  <si>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</si>
  <si>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</si>
  <si>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</si>
  <si>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</si>
  <si>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</si>
  <si>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</si>
  <si>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</si>
  <si>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</si>
  <si>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</si>
  <si>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</si>
  <si>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</si>
  <si>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</si>
  <si>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</si>
  <si>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</si>
  <si>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</si>
  <si>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</si>
  <si>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</si>
  <si>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</si>
  <si>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</si>
  <si>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</si>
  <si>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</si>
  <si>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</si>
  <si>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</si>
  <si>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</si>
  <si>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</si>
  <si>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</si>
  <si>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</si>
  <si>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</si>
  <si>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</si>
  <si>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</si>
  <si>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</si>
  <si>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</si>
  <si>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</si>
  <si>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</si>
  <si>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</si>
  <si>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</si>
  <si>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</si>
  <si>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</si>
  <si>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</si>
  <si>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</si>
  <si>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</si>
  <si>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</si>
  <si>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</si>
  <si>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</si>
  <si>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</si>
  <si>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</si>
  <si>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</si>
  <si>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</si>
  <si>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</si>
  <si>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</si>
  <si>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</si>
  <si>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</si>
  <si>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</si>
  <si>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</si>
  <si>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</si>
  <si>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</si>
  <si>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</si>
  <si>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</si>
  <si>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</si>
  <si>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</si>
  <si>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</si>
  <si>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</si>
  <si>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</si>
  <si>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</si>
  <si>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</si>
  <si>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</si>
  <si>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</si>
  <si>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</si>
  <si>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</si>
  <si>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</si>
  <si>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</si>
  <si>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</si>
  <si>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</si>
  <si>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</si>
  <si>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</si>
  <si>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</si>
  <si>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</si>
  <si>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</si>
  <si>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</si>
  <si>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</si>
  <si>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</si>
  <si>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</si>
  <si>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</si>
  <si>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</si>
  <si>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</si>
  <si>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</si>
  <si>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</si>
  <si>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</si>
  <si>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</si>
  <si>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</si>
  <si>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</si>
  <si>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</si>
  <si>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</si>
  <si>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</si>
  <si>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</si>
  <si>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</si>
  <si>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</si>
  <si>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</si>
  <si>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</si>
  <si>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</si>
  <si>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</si>
  <si>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</si>
  <si>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</si>
  <si>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</si>
  <si>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</si>
  <si>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</si>
  <si>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</si>
  <si>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</si>
  <si>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</si>
  <si>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</si>
  <si>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</si>
  <si>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</si>
  <si>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</si>
  <si>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</si>
  <si>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</si>
  <si>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</si>
  <si>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</si>
  <si>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</si>
  <si>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</si>
  <si>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</si>
  <si>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</si>
  <si>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</si>
  <si>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</si>
  <si>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</si>
  <si>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</si>
  <si>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</si>
  <si>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</si>
  <si>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</si>
  <si>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</si>
  <si>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</si>
  <si>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</si>
  <si>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</si>
  <si>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</si>
  <si>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</si>
  <si>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</si>
  <si>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</si>
  <si>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</si>
  <si>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</si>
  <si>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</si>
  <si>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</si>
  <si>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</si>
  <si>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</si>
  <si>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</si>
  <si>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</si>
  <si>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</si>
  <si>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</si>
  <si>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</si>
  <si>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</si>
  <si>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</si>
  <si>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</si>
  <si>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</si>
  <si>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</si>
  <si>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</si>
  <si>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</si>
  <si>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</si>
  <si>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</si>
  <si>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</si>
  <si>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</si>
  <si>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</si>
  <si>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</si>
  <si>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</si>
  <si>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</si>
  <si>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</si>
  <si>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</si>
  <si>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</si>
  <si>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</si>
  <si>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</si>
  <si>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</si>
  <si>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</si>
  <si>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</si>
  <si>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</si>
  <si>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</si>
  <si>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</si>
  <si>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</si>
  <si>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</si>
  <si>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</si>
  <si>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</si>
  <si>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</si>
  <si>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</si>
  <si>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</si>
  <si>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</si>
  <si>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</si>
  <si>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</si>
  <si>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</si>
  <si>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</si>
  <si>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</si>
  <si>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</si>
  <si>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</si>
  <si>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</si>
  <si>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</si>
  <si>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</si>
  <si>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</si>
  <si>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</si>
  <si>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</si>
  <si>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</si>
  <si>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</si>
  <si>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</si>
  <si>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</si>
  <si>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</si>
  <si>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</si>
  <si>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</si>
  <si>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</si>
  <si>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</si>
  <si>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</si>
  <si>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</si>
  <si>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</si>
  <si>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</si>
  <si>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</si>
  <si>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</si>
  <si>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</si>
  <si>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</si>
  <si>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</si>
  <si>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</si>
  <si>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</si>
  <si>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</si>
  <si>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</si>
  <si>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</si>
  <si>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</si>
  <si>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</si>
  <si>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</si>
  <si>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</si>
  <si>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</si>
  <si>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</si>
  <si>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</si>
  <si>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</si>
  <si>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</si>
  <si>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</si>
  <si>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</si>
  <si>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</si>
  <si>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</si>
  <si>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</si>
  <si>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</si>
  <si>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</si>
  <si>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</si>
  <si>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</si>
  <si>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</si>
  <si>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</si>
  <si>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</si>
  <si>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</si>
  <si>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</si>
  <si>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</si>
  <si>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</si>
  <si>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</si>
  <si>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</si>
  <si>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</si>
  <si>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</si>
  <si>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</si>
  <si>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</si>
  <si>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</si>
  <si>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</si>
  <si>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</si>
  <si>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</si>
  <si>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</si>
  <si>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</si>
  <si>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</si>
  <si>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</si>
  <si>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</si>
  <si>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</si>
  <si>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</si>
  <si>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</si>
  <si>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</si>
  <si>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</si>
  <si>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</si>
  <si>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</si>
  <si>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</si>
  <si>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</si>
  <si>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</si>
  <si>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</si>
  <si>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</si>
  <si>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</si>
  <si>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</si>
  <si>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</si>
  <si>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</si>
  <si>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</si>
  <si>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</si>
  <si>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</si>
  <si>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</si>
  <si>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</si>
  <si>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</si>
  <si>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</si>
  <si>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</si>
  <si>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</si>
  <si>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</si>
  <si>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</si>
  <si>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</si>
  <si>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</si>
  <si>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</si>
  <si>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</si>
  <si>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</si>
  <si>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</si>
  <si>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</si>
  <si>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</si>
  <si>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</si>
  <si>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</si>
  <si>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</si>
  <si>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</si>
  <si>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</si>
  <si>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</si>
  <si>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</si>
  <si>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</si>
  <si>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</si>
  <si>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</si>
  <si>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</si>
  <si>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</si>
  <si>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</si>
  <si>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</si>
  <si>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</si>
  <si>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</si>
  <si>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</si>
  <si>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</si>
  <si>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</si>
  <si>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</si>
  <si>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</si>
  <si>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</si>
  <si>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</si>
  <si>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</si>
  <si>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</si>
  <si>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</si>
  <si>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</si>
  <si>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</si>
  <si>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</si>
  <si>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</si>
  <si>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</si>
  <si>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</si>
  <si>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</si>
  <si>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</si>
  <si>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</si>
  <si>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</si>
  <si>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</si>
  <si>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</si>
  <si>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</si>
  <si>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</si>
  <si>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</si>
  <si>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</si>
  <si>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</si>
  <si>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</si>
  <si>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</si>
  <si>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</si>
  <si>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</si>
  <si>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</si>
  <si>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</si>
  <si>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</si>
  <si>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</si>
  <si>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</si>
  <si>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</si>
  <si>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</si>
  <si>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</si>
  <si>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</si>
  <si>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</si>
  <si>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</si>
  <si>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</si>
  <si>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</si>
  <si>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</si>
  <si>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</si>
  <si>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</si>
  <si>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</si>
  <si>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</si>
  <si>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</si>
  <si>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</si>
  <si>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</si>
  <si>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</si>
  <si>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</si>
  <si>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</si>
  <si>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</si>
  <si>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</si>
  <si>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</si>
  <si>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</si>
  <si>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</si>
  <si>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</si>
  <si>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</si>
  <si>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</si>
  <si>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</si>
  <si>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</si>
  <si>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</si>
  <si>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</si>
  <si>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</si>
  <si>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</si>
  <si>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</si>
  <si>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</si>
  <si>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</si>
  <si>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</si>
  <si>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</si>
  <si>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</si>
  <si>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</si>
  <si>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</si>
  <si>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</si>
  <si>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</si>
  <si>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</si>
  <si>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</si>
  <si>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</si>
  <si>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</si>
  <si>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</si>
  <si>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</si>
  <si>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</si>
  <si>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</si>
  <si>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</si>
  <si>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</si>
  <si>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</si>
  <si>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</si>
  <si>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</si>
  <si>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</si>
  <si>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</si>
  <si>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</si>
  <si>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</si>
  <si>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</si>
  <si>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</si>
  <si>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</si>
  <si>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</si>
  <si>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</si>
  <si>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</si>
  <si>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</si>
  <si>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</si>
  <si>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</si>
  <si>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</si>
  <si>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</si>
  <si>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</si>
  <si>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</si>
  <si>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</si>
  <si>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</si>
  <si>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</si>
  <si>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</si>
  <si>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</si>
  <si>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</si>
  <si>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</si>
  <si>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</si>
  <si>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</si>
  <si>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</si>
  <si>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</si>
  <si>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</si>
  <si>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</si>
  <si>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</si>
  <si>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</si>
  <si>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</si>
  <si>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</si>
  <si>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</si>
  <si>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</si>
  <si>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</si>
  <si>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</si>
  <si>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</si>
  <si>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</si>
  <si>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</si>
  <si>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</si>
  <si>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</si>
  <si>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</si>
  <si>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</si>
  <si>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</si>
  <si>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</si>
  <si>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</si>
  <si>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</si>
  <si>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</si>
  <si>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</si>
  <si>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</si>
  <si>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</si>
  <si>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</si>
  <si>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</si>
  <si>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</si>
  <si>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</si>
  <si>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</si>
  <si>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</si>
  <si>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</si>
  <si>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</si>
  <si>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</si>
  <si>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</si>
  <si>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</si>
  <si>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</si>
  <si>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</si>
  <si>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</si>
  <si>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</si>
  <si>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</si>
  <si>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</si>
  <si>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</si>
  <si>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</si>
  <si>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</si>
  <si>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</si>
  <si>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</si>
  <si>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</si>
  <si>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</si>
  <si>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</si>
  <si>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</si>
  <si>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</si>
  <si>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</si>
  <si>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</si>
  <si>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</si>
  <si>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</si>
  <si>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</si>
  <si>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</si>
  <si>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</si>
  <si>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</si>
  <si>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</si>
  <si>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</si>
  <si>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</si>
  <si>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</si>
  <si>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</si>
  <si>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</si>
  <si>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</si>
  <si>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</si>
  <si>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</si>
  <si>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</si>
  <si>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</si>
  <si>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</si>
  <si>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</si>
  <si>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</si>
  <si>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</si>
  <si>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</si>
  <si>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</si>
  <si>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</si>
  <si>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</si>
  <si>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</si>
  <si>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</si>
  <si>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</si>
  <si>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</si>
  <si>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</si>
  <si>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</si>
  <si>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</si>
  <si>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</si>
  <si>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</si>
  <si>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</si>
  <si>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</si>
  <si>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</si>
  <si>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</si>
  <si>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</si>
  <si>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</si>
  <si>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</si>
  <si>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</si>
  <si>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</si>
  <si>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</si>
  <si>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</si>
  <si>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</si>
  <si>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</si>
  <si>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</si>
  <si>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</si>
  <si>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</si>
  <si>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</si>
  <si>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</si>
  <si>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</si>
  <si>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</si>
  <si>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</si>
  <si>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</si>
  <si>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</si>
  <si>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</si>
  <si>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</si>
  <si>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</si>
  <si>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</si>
  <si>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</si>
  <si>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</si>
  <si>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</si>
  <si>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</si>
  <si>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</si>
  <si>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</si>
  <si>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</si>
  <si>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</si>
  <si>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</si>
  <si>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</si>
  <si>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</si>
  <si>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</si>
  <si>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</si>
  <si>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</si>
  <si>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</si>
  <si>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</si>
  <si>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</si>
  <si>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</si>
  <si>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</si>
  <si>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</si>
  <si>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</si>
  <si>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</si>
  <si>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</si>
  <si>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</si>
  <si>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</si>
  <si>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</si>
  <si>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</si>
  <si>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</si>
  <si>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</si>
  <si>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</si>
  <si>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</si>
  <si>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</si>
  <si>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</si>
  <si>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</si>
  <si>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</si>
  <si>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</si>
  <si>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</si>
  <si>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</si>
  <si>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</si>
  <si>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</si>
  <si>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</si>
  <si>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</si>
  <si>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</si>
  <si>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</si>
  <si>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</si>
  <si>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</si>
  <si>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</si>
  <si>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</si>
  <si>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</si>
  <si>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</si>
  <si>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</si>
  <si>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</si>
  <si>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</si>
  <si>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</si>
  <si>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</si>
  <si>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</si>
  <si>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</si>
  <si>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</si>
  <si>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</si>
  <si>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</si>
  <si>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</si>
  <si>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</si>
  <si>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</si>
  <si>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</si>
  <si>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</si>
  <si>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</si>
  <si>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</si>
  <si>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</si>
  <si>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</si>
  <si>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</si>
  <si>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</si>
  <si>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</si>
  <si>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</si>
  <si>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</si>
  <si>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</si>
  <si>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</si>
  <si>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</si>
  <si>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</si>
  <si>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</si>
  <si>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</si>
  <si>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</si>
  <si>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</si>
  <si>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</si>
  <si>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</si>
  <si>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</si>
  <si>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</si>
  <si>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</si>
  <si>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</si>
  <si>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</si>
  <si>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</si>
  <si>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</si>
  <si>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</si>
  <si>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</si>
  <si>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</si>
  <si>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</si>
  <si>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</si>
  <si>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</si>
  <si>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</si>
  <si>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</si>
  <si>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</si>
  <si>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</si>
  <si>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</si>
  <si>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</si>
  <si>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</si>
  <si>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</si>
  <si>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</si>
  <si>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</si>
  <si>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</si>
  <si>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</si>
  <si>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</si>
  <si>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</si>
  <si>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</si>
  <si>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</si>
  <si>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</si>
  <si>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</si>
  <si>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</si>
  <si>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</si>
  <si>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</si>
  <si>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</si>
  <si>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</si>
  <si>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</si>
  <si>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</si>
  <si>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</si>
  <si>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</si>
  <si>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</si>
  <si>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</si>
  <si>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</si>
  <si>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</si>
  <si>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</si>
  <si>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</si>
  <si>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</si>
  <si>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</si>
  <si>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</si>
  <si>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</si>
  <si>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</si>
  <si>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</si>
  <si>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</si>
  <si>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</si>
  <si>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</si>
  <si>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</si>
  <si>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</si>
  <si>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</si>
  <si>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</si>
  <si>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</si>
  <si>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</si>
  <si>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</si>
  <si>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</si>
  <si>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</si>
  <si>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</si>
  <si>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</si>
  <si>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</si>
  <si>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</si>
  <si>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</si>
  <si>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</si>
  <si>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</si>
  <si>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</si>
  <si>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</si>
  <si>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</si>
  <si>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</si>
  <si>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</si>
  <si>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</si>
  <si>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</si>
  <si>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</si>
  <si>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</si>
  <si>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</si>
  <si>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</si>
  <si>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</si>
  <si>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</si>
  <si>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</si>
  <si>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</si>
  <si>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</si>
  <si>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</si>
  <si>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</si>
  <si>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</si>
  <si>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</si>
  <si>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</si>
  <si>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</si>
  <si>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</si>
  <si>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</si>
  <si>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</si>
  <si>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</si>
  <si>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</si>
  <si>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</si>
  <si>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</si>
  <si>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</si>
  <si>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</si>
  <si>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</si>
  <si>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</si>
  <si>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</si>
  <si>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</si>
  <si>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</si>
  <si>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</si>
  <si>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</si>
  <si>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</si>
  <si>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</si>
  <si>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</si>
  <si>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</si>
  <si>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</si>
  <si>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</si>
  <si>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</si>
  <si>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</si>
  <si>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</si>
  <si>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</si>
  <si>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</si>
  <si>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</si>
  <si>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</si>
  <si>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</si>
  <si>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</si>
  <si>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</si>
  <si>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</si>
  <si>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</si>
  <si>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</si>
  <si>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</si>
  <si>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</si>
  <si>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</si>
  <si>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</si>
  <si>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</si>
  <si>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</si>
  <si>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</si>
  <si>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</si>
  <si>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</si>
  <si>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</si>
  <si>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</si>
  <si>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</si>
  <si>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</si>
  <si>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</si>
  <si>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</si>
  <si>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</si>
  <si>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</si>
  <si>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</si>
  <si>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</si>
  <si>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</si>
  <si>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</si>
  <si>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</si>
  <si>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</si>
  <si>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</si>
  <si>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</si>
  <si>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</si>
  <si>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</si>
  <si>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</si>
  <si>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</si>
  <si>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</si>
  <si>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</si>
  <si>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</si>
  <si>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</si>
  <si>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</si>
  <si>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</si>
  <si>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</si>
  <si>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</si>
  <si>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</si>
  <si>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</si>
  <si>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</si>
  <si>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</si>
  <si>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</si>
  <si>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</si>
  <si>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</si>
  <si>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</si>
  <si>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</si>
  <si>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</si>
  <si>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</si>
  <si>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</si>
  <si>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</si>
  <si>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</si>
  <si>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</si>
  <si>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</si>
  <si>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</si>
  <si>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</si>
  <si>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</si>
  <si>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</si>
  <si>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</si>
  <si>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</si>
  <si>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</si>
  <si>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</si>
  <si>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</si>
  <si>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</si>
  <si>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</si>
  <si>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</si>
  <si>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</si>
  <si>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</si>
  <si>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</si>
  <si>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</si>
  <si>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</si>
  <si>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</si>
  <si>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</si>
  <si>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</si>
  <si>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</si>
  <si>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</si>
  <si>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</si>
  <si>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</si>
  <si>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</si>
  <si>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</si>
  <si>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</si>
  <si>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</si>
  <si>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</si>
  <si>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</si>
  <si>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</si>
  <si>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</si>
  <si>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</si>
  <si>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</si>
  <si>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</si>
  <si>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</si>
  <si>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</si>
  <si>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</si>
  <si>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</si>
  <si>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</si>
  <si>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</si>
  <si>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</si>
  <si>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</si>
  <si>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</si>
  <si>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</si>
  <si>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</si>
  <si>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</si>
  <si>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</si>
  <si>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</si>
  <si>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</si>
  <si>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</si>
  <si>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</si>
  <si>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</si>
  <si>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</si>
  <si>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</si>
  <si>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</si>
  <si>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</si>
  <si>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</si>
  <si>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</si>
  <si>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</si>
  <si>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</si>
  <si>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</si>
  <si>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</si>
  <si>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</si>
  <si>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</si>
  <si>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</si>
  <si>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</si>
  <si>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</si>
  <si>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</si>
  <si>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</si>
  <si>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</si>
  <si>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</si>
  <si>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</si>
  <si>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</si>
  <si>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</si>
  <si>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</si>
  <si>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</si>
  <si>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</si>
  <si>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</si>
  <si>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</si>
  <si>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</si>
  <si>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</si>
  <si>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</si>
  <si>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</si>
  <si>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</si>
  <si>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</si>
  <si>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</si>
  <si>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</si>
  <si>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</si>
  <si>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</si>
  <si>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</si>
  <si>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</si>
  <si>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</si>
  <si>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</si>
  <si>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</si>
  <si>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</si>
  <si>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</si>
  <si>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</si>
  <si>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</si>
  <si>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</si>
  <si>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</si>
  <si>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</si>
  <si>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</si>
  <si>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</si>
  <si>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</si>
  <si>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</si>
  <si>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</si>
  <si>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</si>
  <si>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</si>
  <si>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</si>
  <si>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</si>
  <si>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</si>
  <si>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</si>
  <si>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</si>
  <si>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</si>
  <si>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</si>
  <si>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</si>
  <si>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</si>
  <si>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</si>
  <si>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</si>
  <si>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</si>
  <si>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</si>
  <si>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</si>
  <si>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</si>
  <si>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</si>
  <si>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</si>
  <si>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</si>
  <si>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</si>
  <si>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</si>
  <si>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</si>
  <si>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</si>
  <si>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</si>
  <si>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</si>
  <si>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</si>
  <si>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</si>
  <si>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</si>
  <si>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</si>
  <si>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</si>
  <si>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</si>
  <si>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</si>
  <si>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</si>
  <si>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</si>
  <si>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</si>
  <si>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</si>
  <si>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</si>
  <si>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</si>
  <si>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</si>
  <si>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</si>
  <si>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</si>
  <si>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</si>
  <si>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</si>
  <si>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</si>
  <si>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</si>
  <si>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</si>
  <si>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</si>
  <si>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</si>
  <si>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</si>
  <si>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</si>
  <si>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</si>
  <si>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</si>
  <si>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</si>
  <si>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</si>
  <si>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</si>
  <si>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</si>
  <si>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</si>
  <si>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</si>
  <si>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</si>
  <si>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</si>
  <si>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</si>
  <si>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</si>
  <si>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</si>
  <si>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</si>
  <si>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</si>
  <si>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</si>
  <si>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</si>
  <si>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</si>
  <si>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</si>
  <si>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</si>
  <si>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</si>
  <si>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</si>
  <si>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</si>
  <si>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</si>
  <si>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</si>
  <si>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</si>
  <si>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</si>
  <si>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</si>
  <si>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</si>
  <si>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</si>
  <si>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</si>
  <si>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</si>
  <si>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</si>
  <si>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</si>
  <si>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</si>
  <si>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</si>
  <si>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</si>
  <si>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</si>
  <si>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</si>
  <si>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</si>
  <si>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</si>
  <si>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</si>
  <si>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</si>
  <si>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</si>
  <si>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</si>
  <si>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</si>
  <si>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</si>
  <si>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</si>
  <si>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</si>
  <si>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</si>
  <si>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</si>
  <si>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</si>
  <si>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</si>
  <si>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</si>
  <si>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</si>
  <si>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</si>
  <si>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</si>
  <si>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</si>
  <si>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</si>
  <si>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</si>
  <si>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</si>
  <si>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</si>
  <si>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</si>
  <si>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</si>
  <si>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</si>
  <si>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</si>
  <si>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</si>
  <si>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</si>
  <si>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</si>
  <si>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</si>
  <si>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</si>
  <si>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</si>
  <si>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</si>
  <si>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</si>
  <si>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</si>
  <si>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</si>
  <si>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</si>
  <si>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</si>
  <si>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</si>
  <si>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</si>
  <si>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</si>
  <si>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</si>
  <si>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</si>
  <si>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</si>
  <si>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</si>
  <si>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</si>
  <si>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</si>
  <si>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</si>
  <si>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</si>
  <si>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</si>
  <si>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</si>
  <si>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</si>
  <si>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</si>
  <si>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</si>
  <si>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</si>
  <si>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</si>
  <si>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</si>
  <si>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</si>
  <si>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</si>
  <si>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</si>
  <si>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</si>
  <si>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</si>
  <si>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</si>
  <si>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</si>
  <si>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</si>
  <si>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</si>
  <si>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</si>
  <si>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</si>
  <si>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</si>
  <si>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</si>
  <si>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</si>
  <si>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</si>
  <si>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</si>
  <si>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</si>
  <si>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</si>
  <si>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</si>
  <si>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</si>
  <si>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</si>
  <si>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</si>
  <si>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</si>
  <si>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</si>
  <si>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</si>
  <si>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</si>
  <si>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</si>
  <si>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</si>
  <si>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</si>
  <si>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</si>
  <si>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</si>
  <si>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</si>
  <si>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</si>
  <si>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</si>
  <si>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</si>
  <si>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</si>
  <si>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</si>
  <si>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</si>
  <si>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</si>
  <si>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</si>
  <si>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</si>
  <si>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</si>
  <si>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</si>
  <si>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</si>
  <si>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</si>
  <si>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</si>
  <si>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</si>
  <si>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</si>
  <si>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</si>
  <si>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</si>
  <si>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</si>
  <si>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</si>
  <si>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</si>
  <si>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</si>
  <si>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</si>
  <si>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</si>
  <si>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</si>
  <si>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</si>
  <si>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</si>
  <si>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</si>
  <si>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</si>
  <si>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</si>
  <si>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</si>
  <si>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</si>
  <si>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</si>
  <si>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</si>
  <si>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</si>
  <si>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</si>
  <si>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</si>
  <si>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</si>
  <si>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</si>
  <si>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</si>
  <si>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</si>
  <si>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</si>
  <si>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</si>
  <si>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</si>
  <si>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</si>
  <si>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</si>
  <si>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</si>
  <si>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</si>
  <si>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</si>
  <si>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</si>
  <si>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</si>
  <si>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</si>
  <si>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</si>
  <si>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</si>
  <si>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</si>
  <si>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</si>
  <si>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</si>
  <si>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</si>
  <si>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</si>
  <si>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</si>
  <si>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</si>
  <si>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</si>
  <si>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</si>
  <si>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</si>
  <si>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</si>
  <si>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</si>
  <si>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</si>
  <si>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</si>
  <si>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</si>
  <si>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</si>
  <si>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</si>
  <si>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</si>
  <si>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</si>
  <si>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</si>
  <si>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</si>
  <si>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</si>
  <si>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</si>
  <si>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</si>
  <si>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</si>
  <si>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</si>
  <si>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</si>
  <si>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</si>
  <si>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</si>
  <si>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</si>
  <si>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</si>
  <si>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</si>
  <si>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</si>
  <si>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</si>
  <si>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</si>
  <si>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</si>
  <si>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</si>
  <si>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</si>
  <si>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</si>
  <si>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</si>
  <si>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</si>
  <si>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</si>
  <si>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</si>
  <si>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</si>
  <si>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</si>
  <si>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</si>
  <si>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</si>
  <si>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</si>
  <si>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</si>
  <si>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</si>
  <si>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</si>
  <si>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</si>
  <si>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</si>
  <si>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</si>
  <si>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</si>
  <si>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</si>
  <si>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</si>
  <si>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</si>
  <si>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</si>
  <si>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</si>
  <si>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</si>
  <si>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</si>
  <si>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</si>
  <si>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</si>
  <si>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</si>
  <si>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</si>
  <si>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</si>
  <si>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</si>
  <si>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</si>
  <si>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</si>
  <si>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</si>
  <si>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</si>
  <si>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</si>
  <si>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</si>
  <si>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</si>
  <si>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</si>
  <si>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</si>
  <si>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</si>
  <si>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</si>
  <si>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</si>
  <si>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</si>
  <si>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</si>
  <si>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</si>
  <si>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</si>
  <si>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</si>
  <si>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</si>
  <si>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</si>
  <si>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</si>
  <si>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</si>
  <si>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</si>
  <si>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</si>
  <si>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</si>
  <si>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</si>
  <si>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</si>
  <si>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</si>
  <si>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</si>
  <si>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</si>
  <si>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</si>
  <si>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</si>
  <si>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</si>
  <si>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</si>
  <si>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</si>
  <si>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</si>
  <si>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</si>
  <si>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</si>
  <si>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</si>
  <si>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</si>
  <si>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</si>
  <si>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</si>
  <si>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</si>
  <si>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</si>
  <si>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</si>
  <si>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</si>
  <si>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</si>
  <si>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</si>
  <si>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</si>
  <si>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</si>
  <si>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</si>
  <si>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</si>
  <si>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</si>
  <si>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</si>
  <si>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</si>
  <si>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</si>
  <si>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</si>
  <si>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</si>
  <si>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</si>
  <si>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</si>
  <si>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</si>
  <si>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</si>
  <si>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</si>
  <si>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</si>
  <si>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</si>
  <si>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</si>
  <si>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</si>
  <si>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</si>
  <si>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</si>
  <si>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</si>
  <si>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</si>
  <si>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</si>
  <si>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</si>
  <si>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</si>
  <si>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</si>
  <si>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</si>
  <si>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</si>
  <si>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</si>
  <si>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</si>
  <si>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</si>
  <si>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</si>
  <si>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</si>
  <si>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</si>
  <si>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</si>
  <si>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</si>
  <si>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</si>
  <si>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</si>
  <si>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</si>
  <si>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</si>
  <si>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</si>
  <si>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</si>
  <si>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</si>
  <si>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</si>
  <si>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</si>
  <si>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</si>
  <si>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</si>
  <si>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</si>
  <si>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</si>
  <si>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</si>
  <si>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</si>
  <si>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</si>
  <si>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</si>
  <si>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</si>
  <si>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</si>
  <si>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</si>
  <si>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</si>
  <si>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</si>
  <si>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</si>
  <si>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</si>
  <si>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</si>
  <si>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</si>
  <si>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</si>
  <si>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</si>
  <si>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</si>
  <si>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</si>
  <si>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</si>
  <si>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</si>
  <si>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</si>
  <si>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</si>
  <si>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</si>
  <si>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</si>
  <si>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</si>
  <si>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</si>
  <si>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</si>
  <si>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</si>
  <si>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</si>
  <si>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</si>
  <si>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</si>
  <si>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</si>
  <si>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</si>
  <si>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</si>
  <si>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</si>
  <si>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</si>
  <si>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</si>
  <si>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</si>
  <si>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</si>
  <si>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</si>
  <si>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</si>
  <si>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</si>
  <si>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</si>
  <si>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</si>
  <si>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</si>
  <si>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</si>
  <si>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</si>
  <si>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</si>
  <si>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</si>
  <si>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</si>
  <si>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</si>
  <si>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</si>
  <si>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</si>
  <si>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</si>
  <si>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</si>
  <si>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</si>
  <si>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</si>
  <si>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</si>
  <si>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</si>
  <si>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</si>
  <si>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</si>
  <si>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</si>
  <si>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</si>
  <si>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</si>
  <si>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</si>
  <si>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</si>
  <si>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</si>
  <si>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</si>
  <si>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</si>
  <si>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</si>
  <si>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</si>
  <si>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</si>
  <si>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</si>
  <si>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</si>
  <si>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</si>
  <si>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</si>
  <si>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</si>
  <si>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</si>
  <si>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</si>
  <si>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</si>
  <si>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</si>
  <si>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</si>
  <si>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</si>
  <si>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</si>
  <si>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</si>
  <si>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</si>
  <si>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</si>
  <si>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</si>
  <si>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</si>
  <si>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</si>
  <si>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</si>
  <si>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</si>
  <si>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</si>
  <si>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</si>
  <si>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</si>
  <si>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</si>
  <si>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</si>
  <si>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</si>
  <si>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</si>
  <si>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</si>
  <si>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</si>
  <si>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</si>
  <si>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</si>
  <si>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</si>
  <si>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</si>
  <si>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</si>
  <si>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</si>
  <si>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</si>
  <si>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</si>
  <si>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</si>
  <si>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</si>
  <si>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</si>
  <si>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</si>
  <si>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</si>
  <si>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</si>
  <si>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</si>
  <si>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</si>
  <si>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</si>
  <si>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</si>
  <si>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</si>
  <si>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</si>
  <si>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</si>
  <si>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</si>
  <si>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</si>
  <si>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</si>
  <si>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</si>
  <si>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</si>
  <si>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</si>
  <si>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</si>
  <si>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</si>
  <si>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</si>
  <si>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</si>
  <si>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</si>
  <si>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</si>
  <si>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</si>
  <si>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</si>
  <si>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</si>
  <si>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</si>
  <si>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</si>
  <si>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</si>
  <si>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</si>
  <si>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</si>
  <si>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</si>
  <si>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</si>
  <si>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</si>
  <si>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</si>
  <si>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</si>
  <si>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</si>
  <si>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</si>
  <si>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</si>
  <si>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</si>
  <si>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</si>
  <si>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</si>
  <si>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</si>
  <si>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</si>
  <si>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</si>
  <si>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</si>
  <si>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</si>
  <si>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</si>
  <si>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</si>
  <si>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</si>
  <si>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</si>
  <si>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</si>
  <si>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</si>
  <si>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</si>
  <si>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</si>
  <si>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</si>
  <si>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</si>
  <si>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</si>
  <si>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</si>
  <si>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</si>
  <si>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</si>
  <si>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</si>
  <si>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</si>
  <si>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</si>
  <si>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</si>
  <si>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</si>
  <si>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</si>
  <si>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</si>
  <si>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</si>
  <si>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</si>
  <si>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</si>
  <si>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</si>
  <si>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</si>
  <si>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</si>
  <si>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</si>
  <si>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</si>
  <si>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</si>
  <si>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</si>
  <si>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</si>
  <si>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</si>
  <si>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</si>
  <si>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</si>
  <si>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</si>
  <si>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</si>
  <si>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</si>
  <si>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</si>
  <si>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</si>
  <si>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</si>
  <si>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</si>
  <si>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</si>
  <si>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</si>
  <si>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</si>
  <si>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</si>
  <si>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</si>
  <si>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</si>
  <si>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</si>
  <si>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</si>
  <si>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</si>
  <si>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</si>
  <si>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</si>
  <si>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</si>
  <si>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</si>
  <si>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</si>
  <si>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</si>
  <si>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</si>
  <si>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</si>
  <si>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</si>
  <si>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</si>
  <si>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</si>
  <si>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</si>
  <si>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</si>
  <si>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</si>
  <si>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</si>
  <si>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</si>
  <si>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</si>
  <si>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</si>
  <si>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</si>
  <si>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</si>
  <si>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</si>
  <si>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</si>
  <si>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</si>
  <si>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</si>
  <si>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</si>
  <si>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</si>
  <si>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</si>
  <si>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</si>
  <si>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</si>
  <si>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</si>
  <si>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</si>
  <si>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</si>
  <si>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</si>
  <si>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</si>
  <si>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</si>
  <si>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</si>
  <si>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</si>
  <si>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</si>
  <si>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</si>
  <si>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</si>
  <si>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</si>
  <si>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</si>
  <si>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</si>
  <si>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</si>
  <si>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</si>
  <si>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</si>
  <si>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</si>
  <si>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</si>
  <si>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</si>
  <si>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</si>
  <si>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</si>
  <si>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</si>
  <si>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</si>
  <si>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</si>
  <si>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</si>
  <si>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</si>
  <si>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</si>
  <si>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</si>
  <si>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</si>
  <si>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</si>
  <si>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</si>
  <si>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</si>
  <si>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</si>
  <si>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</si>
  <si>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</si>
  <si>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</si>
  <si>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</si>
  <si>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</si>
  <si>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</si>
  <si>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</si>
  <si>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</si>
  <si>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</si>
  <si>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</si>
  <si>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</si>
  <si>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</si>
  <si>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</si>
  <si>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</si>
  <si>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</si>
  <si>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</si>
  <si>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</si>
  <si>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</si>
  <si>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</si>
  <si>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</si>
  <si>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</si>
  <si>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</si>
  <si>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</si>
  <si>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</si>
  <si>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</si>
  <si>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</si>
  <si>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</si>
  <si>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</si>
  <si>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</si>
  <si>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</si>
  <si>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</si>
  <si>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</si>
  <si>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</si>
  <si>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</si>
  <si>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</si>
  <si>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</si>
  <si>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</si>
  <si>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</si>
  <si>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</si>
  <si>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</si>
  <si>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</si>
  <si>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</si>
  <si>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</si>
  <si>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</si>
  <si>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</si>
  <si>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</si>
  <si>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</si>
  <si>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</si>
  <si>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</si>
  <si>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</si>
  <si>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</si>
  <si>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</si>
  <si>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</si>
  <si>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</si>
  <si>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</si>
  <si>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</si>
  <si>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</si>
  <si>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</si>
  <si>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</si>
  <si>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</si>
  <si>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</si>
  <si>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</si>
  <si>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</si>
  <si>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</si>
  <si>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</si>
  <si>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</si>
  <si>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</si>
  <si>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</si>
  <si>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</si>
  <si>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</si>
  <si>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</si>
  <si>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</si>
  <si>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</si>
  <si>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</si>
  <si>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</si>
  <si>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</si>
  <si>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</si>
  <si>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</si>
  <si>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</si>
  <si>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</si>
  <si>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</si>
  <si>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</si>
  <si>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</si>
  <si>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</si>
  <si>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</si>
  <si>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</si>
  <si>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</si>
  <si>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</si>
  <si>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</si>
  <si>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</si>
  <si>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</si>
  <si>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</si>
  <si>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</si>
  <si>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</si>
  <si>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</si>
  <si>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</si>
  <si>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</si>
  <si>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</si>
  <si>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</si>
  <si>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</si>
  <si>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</si>
  <si>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</si>
  <si>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</si>
  <si>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</si>
  <si>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</si>
  <si>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</si>
  <si>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</si>
  <si>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</si>
  <si>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</si>
  <si>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</si>
  <si>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</si>
  <si>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</si>
  <si>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</si>
  <si>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</si>
  <si>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</si>
  <si>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</si>
  <si>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</si>
  <si>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</si>
  <si>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</si>
  <si>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</si>
  <si>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</si>
  <si>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</si>
  <si>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</si>
  <si>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</si>
  <si>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</si>
  <si>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</si>
  <si>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</si>
  <si>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</si>
  <si>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</si>
  <si>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</si>
  <si>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</si>
  <si>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</si>
  <si>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</si>
  <si>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</si>
  <si>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</si>
  <si>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</si>
  <si>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</si>
  <si>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</si>
  <si>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</si>
  <si>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</si>
  <si>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</si>
  <si>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</si>
  <si>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</si>
  <si>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</si>
  <si>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</si>
  <si>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</si>
  <si>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</si>
  <si>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</si>
  <si>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</si>
  <si>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</si>
  <si>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</si>
  <si>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</si>
  <si>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</si>
  <si>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</si>
  <si>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</si>
  <si>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</si>
  <si>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</si>
  <si>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</si>
  <si>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</si>
  <si>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</si>
  <si>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</si>
  <si>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</si>
  <si>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</si>
  <si>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</si>
  <si>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</si>
  <si>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</si>
  <si>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</si>
  <si>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</si>
  <si>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</si>
  <si>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</si>
  <si>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</si>
  <si>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</si>
  <si>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</si>
  <si>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</si>
  <si>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</si>
  <si>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</si>
  <si>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</si>
  <si>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</si>
  <si>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</si>
  <si>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</si>
  <si>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</si>
  <si>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</si>
  <si>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</si>
  <si>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</si>
  <si>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</si>
  <si>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</si>
  <si>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</si>
  <si>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</si>
  <si>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</si>
  <si>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</si>
  <si>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</si>
  <si>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</si>
  <si>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</si>
  <si>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</si>
  <si>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</si>
  <si>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</si>
  <si>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</si>
  <si>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</si>
  <si>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</si>
  <si>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</si>
  <si>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</si>
  <si>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</si>
  <si>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</si>
  <si>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</si>
  <si>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</si>
  <si>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</si>
  <si>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</si>
  <si>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</si>
  <si>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</si>
  <si>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</si>
  <si>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</si>
  <si>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</si>
  <si>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</si>
  <si>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</si>
  <si>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</si>
  <si>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</si>
  <si>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</si>
  <si>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</si>
  <si>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</si>
  <si>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</si>
  <si>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</si>
  <si>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</si>
  <si>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</si>
  <si>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</si>
  <si>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</si>
  <si>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</si>
  <si>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</si>
  <si>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</si>
  <si>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</si>
  <si>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</si>
  <si>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</si>
  <si>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</si>
  <si>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</si>
  <si>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</si>
  <si>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</si>
  <si>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</si>
  <si>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</si>
  <si>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</si>
  <si>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</si>
  <si>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</si>
  <si>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</si>
  <si>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</si>
  <si>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</si>
  <si>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</si>
  <si>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</si>
  <si>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</si>
  <si>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</si>
  <si>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</si>
  <si>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</si>
  <si>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</si>
  <si>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</si>
  <si>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</si>
  <si>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</si>
  <si>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</si>
  <si>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</si>
  <si>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</si>
  <si>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</si>
  <si>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</si>
  <si>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</si>
  <si>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</si>
  <si>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</si>
  <si>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</si>
  <si>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</si>
  <si>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</si>
  <si>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</si>
  <si>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</si>
  <si>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</si>
  <si>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</si>
  <si>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</si>
  <si>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</si>
  <si>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</si>
  <si>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</si>
  <si>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</si>
  <si>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</si>
  <si>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</si>
  <si>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</si>
  <si>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</si>
  <si>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</si>
  <si>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</si>
  <si>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</si>
  <si>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</si>
  <si>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</si>
  <si>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</si>
  <si>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</si>
  <si>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</si>
  <si>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</si>
  <si>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</si>
  <si>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</si>
  <si>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</si>
  <si>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</si>
  <si>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</si>
  <si>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</si>
  <si>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</si>
  <si>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</si>
  <si>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</si>
  <si>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</si>
  <si>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</si>
  <si>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</si>
  <si>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</si>
  <si>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</si>
  <si>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</si>
  <si>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</si>
  <si>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</si>
  <si>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</si>
  <si>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</si>
  <si>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</si>
  <si>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</si>
  <si>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</si>
  <si>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</si>
  <si>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</si>
  <si>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</si>
  <si>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</si>
  <si>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</si>
  <si>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</si>
  <si>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</si>
  <si>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</si>
  <si>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</si>
  <si>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</si>
  <si>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</si>
  <si>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</si>
  <si>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</si>
  <si>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</si>
  <si>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</si>
  <si>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</si>
  <si>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</si>
  <si>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</si>
  <si>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</si>
  <si>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</si>
  <si>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</si>
  <si>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</si>
  <si>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</si>
  <si>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</si>
  <si>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</si>
  <si>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</si>
  <si>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</si>
  <si>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</si>
  <si>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</si>
  <si>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</si>
  <si>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</si>
  <si>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</si>
  <si>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</si>
  <si>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</si>
  <si>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</si>
  <si>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</si>
  <si>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</si>
  <si>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</si>
  <si>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</si>
  <si>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</si>
  <si>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</si>
  <si>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</si>
  <si>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</si>
  <si>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</si>
  <si>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</si>
  <si>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</si>
  <si>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</si>
  <si>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</si>
  <si>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</si>
  <si>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</si>
  <si>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</si>
  <si>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</si>
  <si>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</si>
  <si>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</si>
  <si>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</si>
  <si>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</si>
  <si>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</si>
  <si>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</si>
  <si>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</si>
  <si>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</si>
  <si>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</si>
  <si>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</si>
  <si>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</si>
  <si>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</si>
  <si>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</si>
  <si>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</si>
  <si>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</si>
  <si>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</si>
  <si>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</si>
  <si>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</si>
  <si>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</si>
  <si>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</si>
  <si>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</si>
  <si>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</si>
  <si>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</si>
  <si>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</si>
  <si>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</si>
  <si>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</si>
  <si>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</si>
  <si>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</si>
  <si>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</si>
  <si>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</si>
  <si>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</si>
  <si>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</si>
  <si>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</si>
  <si>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</si>
  <si>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</si>
  <si>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</si>
  <si>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</si>
  <si>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</si>
  <si>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</si>
  <si>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</si>
  <si>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</si>
  <si>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</si>
  <si>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</si>
  <si>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</si>
  <si>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</si>
  <si>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</si>
  <si>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</si>
  <si>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</si>
  <si>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</si>
  <si>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</si>
  <si>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</si>
  <si>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</si>
  <si>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</si>
  <si>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</si>
  <si>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</si>
  <si>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</si>
  <si>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</si>
  <si>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</si>
  <si>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</si>
  <si>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</si>
  <si>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</si>
  <si>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</si>
  <si>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</si>
  <si>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</si>
  <si>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</si>
  <si>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</si>
  <si>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</si>
  <si>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</si>
  <si>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</si>
  <si>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</si>
  <si>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</si>
  <si>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</si>
  <si>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</si>
  <si>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</si>
  <si>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</si>
  <si>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</si>
  <si>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</si>
  <si>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</si>
  <si>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</si>
  <si>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</si>
  <si>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</si>
  <si>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</si>
  <si>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</si>
  <si>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</si>
  <si>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</si>
  <si>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</si>
  <si>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</si>
  <si>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</si>
  <si>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</si>
  <si>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</si>
  <si>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</si>
  <si>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</si>
  <si>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</si>
  <si>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</si>
  <si>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</si>
  <si>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</si>
  <si>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</si>
  <si>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</si>
  <si>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</si>
  <si>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</si>
  <si>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</si>
  <si>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</si>
  <si>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</si>
  <si>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</si>
  <si>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</si>
  <si>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</si>
  <si>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</si>
  <si>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</si>
  <si>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</si>
  <si>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</si>
  <si>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</si>
  <si>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</si>
  <si>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</si>
  <si>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</si>
  <si>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</si>
  <si>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</si>
  <si>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</si>
  <si>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</si>
  <si>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</si>
  <si>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</si>
  <si>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</si>
  <si>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</si>
  <si>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</si>
  <si>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</si>
  <si>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</si>
  <si>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</si>
  <si>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</si>
  <si>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</si>
  <si>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</si>
  <si>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</si>
  <si>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</si>
  <si>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</si>
  <si>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</si>
  <si>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</si>
  <si>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</si>
  <si>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</si>
  <si>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</si>
  <si>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</si>
  <si>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</si>
  <si>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</si>
  <si>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</si>
  <si>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</si>
  <si>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</si>
  <si>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</si>
  <si>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</si>
  <si>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</si>
  <si>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</si>
  <si>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</si>
  <si>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</si>
  <si>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</si>
  <si>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</si>
  <si>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</si>
  <si>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</si>
  <si>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</si>
  <si>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</si>
  <si>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</si>
  <si>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</si>
  <si>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</si>
  <si>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</si>
  <si>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</si>
  <si>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</si>
  <si>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</si>
  <si>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</si>
  <si>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</si>
  <si>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</si>
  <si>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</si>
  <si>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</si>
  <si>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</si>
  <si>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</si>
  <si>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</si>
  <si>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</si>
  <si>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</si>
  <si>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</si>
  <si>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</si>
  <si>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</si>
  <si>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</si>
  <si>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</si>
  <si>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</si>
  <si>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</si>
  <si>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</si>
  <si>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</si>
  <si>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</si>
  <si>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</si>
  <si>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</si>
  <si>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</si>
  <si>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</si>
  <si>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</si>
  <si>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</si>
  <si>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</si>
  <si>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</si>
  <si>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</si>
  <si>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</si>
  <si>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</si>
  <si>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</si>
  <si>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</si>
  <si>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</si>
  <si>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</si>
  <si>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</si>
  <si>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</si>
  <si>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</si>
  <si>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</si>
  <si>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</si>
  <si>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</si>
  <si>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</si>
  <si>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</si>
  <si>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</si>
  <si>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</si>
  <si>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</si>
  <si>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</si>
  <si>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</si>
  <si>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</si>
  <si>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</si>
  <si>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</si>
  <si>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</si>
  <si>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</si>
  <si>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</si>
  <si>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</si>
  <si>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</si>
  <si>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</si>
  <si>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</si>
  <si>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</si>
  <si>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</si>
  <si>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</si>
  <si>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</si>
  <si>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</si>
  <si>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</si>
  <si>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</si>
  <si>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</si>
  <si>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</si>
  <si>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</si>
  <si>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</si>
  <si>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</si>
  <si>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</si>
  <si>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</si>
  <si>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</si>
  <si>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</si>
  <si>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</si>
  <si>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</si>
  <si>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</si>
  <si>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</si>
  <si>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</si>
  <si>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</si>
  <si>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</si>
  <si>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</si>
  <si>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</si>
  <si>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</si>
  <si>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</si>
  <si>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</si>
  <si>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</si>
  <si>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</si>
  <si>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</si>
  <si>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</si>
  <si>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</si>
  <si>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</si>
  <si>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</si>
  <si>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</si>
  <si>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</si>
  <si>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</si>
  <si>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</si>
  <si>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</si>
  <si>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</si>
  <si>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</si>
  <si>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</si>
  <si>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</si>
  <si>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</si>
  <si>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</si>
  <si>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</si>
  <si>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</si>
  <si>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</si>
  <si>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</si>
  <si>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</si>
  <si>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</si>
  <si>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</si>
  <si>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</si>
  <si>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</si>
  <si>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</si>
  <si>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</si>
  <si>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</si>
  <si>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</si>
  <si>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</si>
  <si>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</si>
  <si>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</si>
  <si>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</si>
  <si>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</si>
  <si>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</si>
  <si>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</si>
  <si>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</si>
  <si>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</si>
  <si>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</si>
  <si>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</si>
  <si>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</si>
  <si>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</si>
  <si>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</si>
  <si>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</si>
  <si>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</si>
  <si>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</si>
  <si>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</si>
  <si>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</si>
  <si>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</si>
  <si>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</si>
  <si>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</si>
  <si>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</si>
  <si>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</si>
  <si>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</si>
  <si>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</si>
  <si>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</si>
  <si>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</si>
  <si>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</si>
  <si>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</si>
  <si>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</si>
  <si>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</si>
  <si>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</si>
  <si>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</si>
  <si>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</si>
  <si>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</si>
  <si>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</si>
  <si>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</si>
  <si>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</si>
  <si>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</si>
  <si>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</si>
  <si>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</si>
  <si>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</si>
  <si>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</si>
  <si>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</si>
  <si>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</si>
  <si>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</si>
  <si>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</si>
  <si>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</si>
  <si>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</si>
  <si>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</si>
  <si>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</si>
  <si>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</si>
  <si>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</si>
  <si>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</si>
  <si>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</si>
  <si>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</si>
  <si>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</si>
  <si>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</si>
  <si>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</si>
  <si>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</si>
  <si>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</si>
  <si>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</si>
  <si>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</si>
  <si>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</si>
  <si>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</si>
  <si>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</si>
  <si>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</si>
  <si>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</si>
  <si>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</si>
  <si>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</si>
  <si>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</si>
  <si>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</si>
  <si>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</si>
  <si>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</si>
  <si>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</si>
  <si>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</si>
  <si>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</si>
  <si>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</si>
  <si>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</si>
  <si>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</si>
  <si>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</si>
  <si>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</si>
  <si>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</si>
  <si>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</si>
  <si>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</si>
  <si>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</si>
  <si>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</si>
  <si>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</si>
  <si>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</si>
  <si>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</si>
  <si>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</si>
  <si>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</si>
  <si>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</si>
  <si>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</si>
  <si>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</si>
  <si>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</si>
  <si>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</si>
  <si>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</si>
  <si>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</si>
  <si>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</si>
  <si>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</si>
  <si>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</si>
  <si>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</si>
  <si>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</si>
  <si>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</si>
  <si>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</si>
  <si>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</si>
  <si>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</si>
  <si>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</si>
  <si>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</si>
  <si>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</si>
  <si>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</si>
  <si>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</si>
  <si>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</si>
  <si>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</si>
  <si>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</si>
  <si>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</si>
  <si>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</si>
  <si>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</si>
  <si>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</si>
  <si>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</si>
  <si>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</si>
  <si>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</si>
  <si>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</si>
  <si>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</si>
  <si>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</si>
  <si>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</si>
  <si>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</si>
  <si>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</si>
  <si>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</si>
  <si>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</si>
  <si>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</si>
  <si>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</si>
  <si>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</si>
  <si>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</si>
  <si>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</si>
  <si>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</si>
  <si>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</si>
  <si>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</si>
  <si>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</si>
  <si>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</si>
  <si>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</si>
  <si>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</si>
  <si>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</si>
  <si>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</si>
  <si>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</si>
  <si>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</si>
  <si>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</si>
  <si>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</si>
  <si>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</si>
  <si>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</si>
  <si>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</si>
  <si>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</si>
  <si>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</si>
  <si>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</si>
  <si>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</si>
  <si>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</si>
  <si>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</si>
  <si>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</si>
  <si>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</si>
  <si>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</si>
  <si>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</si>
  <si>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</si>
  <si>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</si>
  <si>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</si>
  <si>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</si>
  <si>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</si>
  <si>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</si>
  <si>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</si>
  <si>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</si>
  <si>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</si>
  <si>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</si>
  <si>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</si>
  <si>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</si>
  <si>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</si>
  <si>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</si>
  <si>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</si>
  <si>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</si>
  <si>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</si>
  <si>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</si>
  <si>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</si>
  <si>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</si>
  <si>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</si>
  <si>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</si>
  <si>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</si>
  <si>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</si>
  <si>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</si>
  <si>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</si>
  <si>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</si>
  <si>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</si>
  <si>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</si>
  <si>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</si>
  <si>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</si>
  <si>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</si>
  <si>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</si>
  <si>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</si>
  <si>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</si>
  <si>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</si>
  <si>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</si>
  <si>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</si>
  <si>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</si>
  <si>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</si>
  <si>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</si>
  <si>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</si>
  <si>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</si>
  <si>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</si>
  <si>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</si>
  <si>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</si>
  <si>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</si>
  <si>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</si>
  <si>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</si>
  <si>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</si>
  <si>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</si>
  <si>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</si>
  <si>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</si>
  <si>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</si>
  <si>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</si>
  <si>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</si>
  <si>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</si>
  <si>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</si>
  <si>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</si>
  <si>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</si>
  <si>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</si>
  <si>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</si>
  <si>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</si>
  <si>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</si>
  <si>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</si>
  <si>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</si>
  <si>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</si>
  <si>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</si>
  <si>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</si>
  <si>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</si>
  <si>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</si>
  <si>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</si>
  <si>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</si>
  <si>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</si>
  <si>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</si>
  <si>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</si>
  <si>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</si>
  <si>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</si>
  <si>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</si>
  <si>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</si>
  <si>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</si>
  <si>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</si>
  <si>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</si>
  <si>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</si>
  <si>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</si>
  <si>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</si>
  <si>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</si>
  <si>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</si>
  <si>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</si>
  <si>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</si>
  <si>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</si>
  <si>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</si>
  <si>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</si>
  <si>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</si>
  <si>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</si>
  <si>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</si>
  <si>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</si>
  <si>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</si>
  <si>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</si>
  <si>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</si>
  <si>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</si>
  <si>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</si>
  <si>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</si>
  <si>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</si>
  <si>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</si>
  <si>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</si>
  <si>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</si>
  <si>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</si>
  <si>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</si>
  <si>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</si>
  <si>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</si>
  <si>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</si>
  <si>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</si>
  <si>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</si>
  <si>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</si>
  <si>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</si>
  <si>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</si>
  <si>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</si>
  <si>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</si>
  <si>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</si>
  <si>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</si>
  <si>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</si>
  <si>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</si>
  <si>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</si>
  <si>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</si>
  <si>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</si>
  <si>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</si>
  <si>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</si>
  <si>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</si>
  <si>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</si>
  <si>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</si>
  <si>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</si>
  <si>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</si>
  <si>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</si>
  <si>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</si>
  <si>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</si>
  <si>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</si>
  <si>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</si>
  <si>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</si>
  <si>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</si>
  <si>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</si>
  <si>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</si>
  <si>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</si>
  <si>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</si>
  <si>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</si>
  <si>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</si>
  <si>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</si>
  <si>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</si>
  <si>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</si>
  <si>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</si>
  <si>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</si>
  <si>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</si>
  <si>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</si>
  <si>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</si>
  <si>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</si>
  <si>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</si>
  <si>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</si>
  <si>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</si>
  <si>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</si>
  <si>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</si>
  <si>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</si>
  <si>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</si>
  <si>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</si>
  <si>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</si>
  <si>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</si>
  <si>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</si>
  <si>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</si>
  <si>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</si>
  <si>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</si>
  <si>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</si>
  <si>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</si>
  <si>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</si>
  <si>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</si>
  <si>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</si>
  <si>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</si>
  <si>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</si>
  <si>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</si>
  <si>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</si>
  <si>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</si>
  <si>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</si>
  <si>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</si>
  <si>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</si>
  <si>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</si>
  <si>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</si>
  <si>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</si>
  <si>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</si>
  <si>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</si>
  <si>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</si>
  <si>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</si>
  <si>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</si>
  <si>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</si>
  <si>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</si>
  <si>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</si>
  <si>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</si>
  <si>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</si>
  <si>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</si>
  <si>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</si>
  <si>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</si>
  <si>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</si>
  <si>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</si>
  <si>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</si>
  <si>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</si>
  <si>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</si>
  <si>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</si>
  <si>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</si>
  <si>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</si>
  <si>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</si>
  <si>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</si>
  <si>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</si>
  <si>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</si>
  <si>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</si>
  <si>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</si>
  <si>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</si>
  <si>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</si>
  <si>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</si>
  <si>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</si>
  <si>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</si>
  <si>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</si>
  <si>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</si>
  <si>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</si>
  <si>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</si>
  <si>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</si>
  <si>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</si>
  <si>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</si>
  <si>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</si>
  <si>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</si>
  <si>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</si>
  <si>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</si>
  <si>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</si>
  <si>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</si>
  <si>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</si>
  <si>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</si>
  <si>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</si>
  <si>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</si>
  <si>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</si>
  <si>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</si>
  <si>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</si>
  <si>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</si>
  <si>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</si>
  <si>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</si>
  <si>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</si>
  <si>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</si>
  <si>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</si>
  <si>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</si>
  <si>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</si>
  <si>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</si>
  <si>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</si>
  <si>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</si>
  <si>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</si>
  <si>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</si>
  <si>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</si>
  <si>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</si>
  <si>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</si>
  <si>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</si>
  <si>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</si>
  <si>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</si>
  <si>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</si>
  <si>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</si>
  <si>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</si>
  <si>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</si>
  <si>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</si>
  <si>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</si>
  <si>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</si>
  <si>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</si>
  <si>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</si>
  <si>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</si>
  <si>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</si>
  <si>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</si>
  <si>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</si>
  <si>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</si>
  <si>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</si>
  <si>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</si>
  <si>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</si>
  <si>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</si>
  <si>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</si>
  <si>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</si>
  <si>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</si>
  <si>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</si>
  <si>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</si>
  <si>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</si>
  <si>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</si>
  <si>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</si>
  <si>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</si>
  <si>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</si>
  <si>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</si>
  <si>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</si>
  <si>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</si>
  <si>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</si>
  <si>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</si>
  <si>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</si>
  <si>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</si>
  <si>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</si>
  <si>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</si>
  <si>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</si>
  <si>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</si>
  <si>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</si>
  <si>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</si>
  <si>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</si>
  <si>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</si>
  <si>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</si>
  <si>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</si>
  <si>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</si>
  <si>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</si>
  <si>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</si>
  <si>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</si>
  <si>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</si>
  <si>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</si>
  <si>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</si>
  <si>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</si>
  <si>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</si>
  <si>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</si>
  <si>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</si>
  <si>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</si>
  <si>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</si>
  <si>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</si>
  <si>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</si>
  <si>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</si>
  <si>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</si>
  <si>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</si>
  <si>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</si>
  <si>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</si>
  <si>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</si>
  <si>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</si>
  <si>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</si>
  <si>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</si>
  <si>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</si>
  <si>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</si>
  <si>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</si>
  <si>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</si>
  <si>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</si>
  <si>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</si>
  <si>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</si>
  <si>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</si>
  <si>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</si>
  <si>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</si>
  <si>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</si>
  <si>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</si>
  <si>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</si>
  <si>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</si>
  <si>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</si>
  <si>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</si>
  <si>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</si>
  <si>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</si>
  <si>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</si>
  <si>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</si>
  <si>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</si>
  <si>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</si>
  <si>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</si>
  <si>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</si>
  <si>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</si>
  <si>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</si>
  <si>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</si>
  <si>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</si>
  <si>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</si>
  <si>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</si>
  <si>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</si>
  <si>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</si>
  <si>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</si>
  <si>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</si>
  <si>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</si>
  <si>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</si>
  <si>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</si>
  <si>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</si>
  <si>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</si>
  <si>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</si>
  <si>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</si>
  <si>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</si>
  <si>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</si>
  <si>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</si>
  <si>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</si>
  <si>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</si>
  <si>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</si>
  <si>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</si>
  <si>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</si>
  <si>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</si>
  <si>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</si>
  <si>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</si>
  <si>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</si>
  <si>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</si>
  <si>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</si>
  <si>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</si>
  <si>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</si>
  <si>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</si>
  <si>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</si>
  <si>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</si>
  <si>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</si>
  <si>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</si>
  <si>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</si>
  <si>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</si>
  <si>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</si>
  <si>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</si>
  <si>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</si>
  <si>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</si>
  <si>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</si>
  <si>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</si>
  <si>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</si>
  <si>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</si>
  <si>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</si>
  <si>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</si>
  <si>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</si>
  <si>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</si>
  <si>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</si>
  <si>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</si>
  <si>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</si>
  <si>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</si>
  <si>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</si>
  <si>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</si>
  <si>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</si>
  <si>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</si>
  <si>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</si>
  <si>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</si>
  <si>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</si>
  <si>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</si>
  <si>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</si>
  <si>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</si>
  <si>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</si>
  <si>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</si>
  <si>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</si>
  <si>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</si>
  <si>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</si>
  <si>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</si>
  <si>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</si>
  <si>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</si>
  <si>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</si>
  <si>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</si>
  <si>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</si>
  <si>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</si>
  <si>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</si>
  <si>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</si>
  <si>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</si>
  <si>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</si>
  <si>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</si>
  <si>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</si>
  <si>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</si>
  <si>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</si>
  <si>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</si>
  <si>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</si>
  <si>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</si>
  <si>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</si>
  <si>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</si>
  <si>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</si>
  <si>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</si>
  <si>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</si>
  <si>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</si>
  <si>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</si>
  <si>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</si>
  <si>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</si>
  <si>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</si>
  <si>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</si>
  <si>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</si>
  <si>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</si>
  <si>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</si>
  <si>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</si>
  <si>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</si>
  <si>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</si>
  <si>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</si>
  <si>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</si>
  <si>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</si>
  <si>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</si>
  <si>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</si>
  <si>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</si>
  <si>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</si>
  <si>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</si>
  <si>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</si>
  <si>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</si>
  <si>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</si>
  <si>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</si>
  <si>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</si>
  <si>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</si>
  <si>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</si>
  <si>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</si>
  <si>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</si>
  <si>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</si>
  <si>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</si>
  <si>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</si>
  <si>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</si>
  <si>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</si>
  <si>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</si>
  <si>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</si>
  <si>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</si>
  <si>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</si>
  <si>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</si>
  <si>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</si>
  <si>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</si>
  <si>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</si>
  <si>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</si>
  <si>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</si>
  <si>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</si>
  <si>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</si>
  <si>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</si>
  <si>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</si>
  <si>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</si>
  <si>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</si>
  <si>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</si>
  <si>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</si>
  <si>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</si>
  <si>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</si>
  <si>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</si>
  <si>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</si>
  <si>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</si>
  <si>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</si>
  <si>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</si>
  <si>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</si>
  <si>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</si>
  <si>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</si>
  <si>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</si>
  <si>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</si>
  <si>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</si>
  <si>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</si>
  <si>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</si>
  <si>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</si>
  <si>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</si>
  <si>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</si>
  <si>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</si>
  <si>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</si>
  <si>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</si>
  <si>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</si>
  <si>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</si>
  <si>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</si>
  <si>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</si>
  <si>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</si>
  <si>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</si>
  <si>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</si>
  <si>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</si>
  <si>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</si>
  <si>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</si>
  <si>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</si>
  <si>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</si>
  <si>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</si>
  <si>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</si>
  <si>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</si>
  <si>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</si>
  <si>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</si>
  <si>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</si>
  <si>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</si>
  <si>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</si>
  <si>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</si>
  <si>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</si>
  <si>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</si>
  <si>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</si>
  <si>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</si>
  <si>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</si>
  <si>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</si>
  <si>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</si>
  <si>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</si>
  <si>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</si>
  <si>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</si>
  <si>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</si>
  <si>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</si>
  <si>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</si>
  <si>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</si>
  <si>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</si>
  <si>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</si>
  <si>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</si>
  <si>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</si>
  <si>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</si>
  <si>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</si>
  <si>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</si>
  <si>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</si>
  <si>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</si>
  <si>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</si>
  <si>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</si>
  <si>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</si>
  <si>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</si>
  <si>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</si>
  <si>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</si>
  <si>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</si>
  <si>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</si>
  <si>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</si>
  <si>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</si>
  <si>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</si>
  <si>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</si>
  <si>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</si>
  <si>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</si>
  <si>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</si>
  <si>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</si>
  <si>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</si>
  <si>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</si>
  <si>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</si>
  <si>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</si>
  <si>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</si>
  <si>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</si>
  <si>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</si>
  <si>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</si>
  <si>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</si>
  <si>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</si>
  <si>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</si>
  <si>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</si>
  <si>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</si>
  <si>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</si>
  <si>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</si>
  <si>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</si>
  <si>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</si>
  <si>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</si>
  <si>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</si>
  <si>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</si>
  <si>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</si>
  <si>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</si>
  <si>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</si>
  <si>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</si>
  <si>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</si>
  <si>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</si>
  <si>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</si>
  <si>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</si>
  <si>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</si>
  <si>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</si>
  <si>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</si>
  <si>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</si>
  <si>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</si>
  <si>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</si>
  <si>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</si>
  <si>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</si>
  <si>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</si>
  <si>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</si>
  <si>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</si>
  <si>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</si>
  <si>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</si>
  <si>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</si>
  <si>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</si>
  <si>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</si>
  <si>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</si>
  <si>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</si>
  <si>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</si>
  <si>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</si>
  <si>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</si>
  <si>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</si>
  <si>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</si>
  <si>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</si>
  <si>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</si>
  <si>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</si>
  <si>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</si>
  <si>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</si>
  <si>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</si>
  <si>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</si>
  <si>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</si>
  <si>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</si>
  <si>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</si>
  <si>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</si>
  <si>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</si>
  <si>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</si>
  <si>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</si>
  <si>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</si>
  <si>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</si>
  <si>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</si>
  <si>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</si>
  <si>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</si>
  <si>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</si>
  <si>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</si>
  <si>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</si>
  <si>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</si>
  <si>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</si>
  <si>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</si>
  <si>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</si>
  <si>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</si>
  <si>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</si>
  <si>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</si>
  <si>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</si>
  <si>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</si>
  <si>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</si>
  <si>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</si>
  <si>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</si>
  <si>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</si>
  <si>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</si>
  <si>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</si>
  <si>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</si>
  <si>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</si>
  <si>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</si>
  <si>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</si>
  <si>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</si>
  <si>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</si>
  <si>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</si>
  <si>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</si>
  <si>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</si>
  <si>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</si>
  <si>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</si>
  <si>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</si>
  <si>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</si>
  <si>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</si>
  <si>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</si>
  <si>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</si>
  <si>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</si>
  <si>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</si>
  <si>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</si>
  <si>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</si>
  <si>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</si>
  <si>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</si>
  <si>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</si>
  <si>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</si>
  <si>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</si>
  <si>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</si>
  <si>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</si>
  <si>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</si>
  <si>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</si>
  <si>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</si>
  <si>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</si>
  <si>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</si>
  <si>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</si>
  <si>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</si>
  <si>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</si>
  <si>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</si>
  <si>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</si>
  <si>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</si>
  <si>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</si>
  <si>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</si>
  <si>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</si>
  <si>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</si>
  <si>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</si>
  <si>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</si>
  <si>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</si>
  <si>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</si>
  <si>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</si>
  <si>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</si>
  <si>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</si>
  <si>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</si>
  <si>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</si>
  <si>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</si>
  <si>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</si>
  <si>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</si>
  <si>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</si>
  <si>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</si>
  <si>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</si>
  <si>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</si>
  <si>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</si>
  <si>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</si>
  <si>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</si>
  <si>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</si>
  <si>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</si>
  <si>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</si>
  <si>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</si>
  <si>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</si>
  <si>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</si>
  <si>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</si>
  <si>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</si>
  <si>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</si>
  <si>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</si>
  <si>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</si>
  <si>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</si>
  <si>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</si>
  <si>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</si>
  <si>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</si>
  <si>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</si>
  <si>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</si>
  <si>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</si>
  <si>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</si>
  <si>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</si>
  <si>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</si>
  <si>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</si>
  <si>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</si>
  <si>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</si>
  <si>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</si>
  <si>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</si>
  <si>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</si>
  <si>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</si>
  <si>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</si>
  <si>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</si>
  <si>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</si>
  <si>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</si>
  <si>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</si>
  <si>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</si>
  <si>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</si>
  <si>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</si>
  <si>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</si>
  <si>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</si>
  <si>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</si>
  <si>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</si>
  <si>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</si>
  <si>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</si>
  <si>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</si>
  <si>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</si>
  <si>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</si>
  <si>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</si>
  <si>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</si>
  <si>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</si>
  <si>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</si>
  <si>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</si>
  <si>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</si>
  <si>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</si>
  <si>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</si>
  <si>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</si>
  <si>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</si>
  <si>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</si>
  <si>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</si>
  <si>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</si>
  <si>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</si>
  <si>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</si>
  <si>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</si>
  <si>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</si>
  <si>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</si>
  <si>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</si>
  <si>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</si>
  <si>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</si>
  <si>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</si>
  <si>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</si>
  <si>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</si>
  <si>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</si>
  <si>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</si>
  <si>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</si>
  <si>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</si>
  <si>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</si>
  <si>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</si>
  <si>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</si>
  <si>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</si>
  <si>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</si>
  <si>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</si>
  <si>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</si>
  <si>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</si>
  <si>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</si>
  <si>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</si>
  <si>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</si>
  <si>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</si>
  <si>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</si>
  <si>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</si>
  <si>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</si>
  <si>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</si>
  <si>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</si>
  <si>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</si>
  <si>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</si>
  <si>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</si>
  <si>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</si>
  <si>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</si>
  <si>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</si>
  <si>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</si>
  <si>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</si>
  <si>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</si>
  <si>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</si>
  <si>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</si>
  <si>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</si>
  <si>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</si>
  <si>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</si>
  <si>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</si>
  <si>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</si>
  <si>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</si>
  <si>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</si>
  <si>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</si>
  <si>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</si>
  <si>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</si>
  <si>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</si>
  <si>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</si>
  <si>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</si>
  <si>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</si>
  <si>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</si>
  <si>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</si>
  <si>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</si>
  <si>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</si>
  <si>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</si>
  <si>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</si>
  <si>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</si>
  <si>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</si>
  <si>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</si>
  <si>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</si>
  <si>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</si>
  <si>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</si>
  <si>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</si>
  <si>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</si>
  <si>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</si>
  <si>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</si>
  <si>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</si>
  <si>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</si>
  <si>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</si>
  <si>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</si>
  <si>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</si>
  <si>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</si>
  <si>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</si>
  <si>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</si>
  <si>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</si>
  <si>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</si>
  <si>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</si>
  <si>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</si>
  <si>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</si>
  <si>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</si>
  <si>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</si>
  <si>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</si>
  <si>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</si>
  <si>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</si>
  <si>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</si>
  <si>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</si>
  <si>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</si>
  <si>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</si>
  <si>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</si>
  <si>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</si>
  <si>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</si>
  <si>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</si>
  <si>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</si>
  <si>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</si>
  <si>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</si>
  <si>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</si>
  <si>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</si>
  <si>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</si>
  <si>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</si>
  <si>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</si>
  <si>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</si>
  <si>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</si>
  <si>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</si>
  <si>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</si>
  <si>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</si>
  <si>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</si>
  <si>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</si>
  <si>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</si>
  <si>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</si>
  <si>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</si>
  <si>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</si>
  <si>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</si>
  <si>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</si>
  <si>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</si>
  <si>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</si>
  <si>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</si>
  <si>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</si>
  <si>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</si>
  <si>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</si>
  <si>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</si>
  <si>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</si>
  <si>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</si>
  <si>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</si>
  <si>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</si>
  <si>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</si>
  <si>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</si>
  <si>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</si>
  <si>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</si>
  <si>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</si>
  <si>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</si>
  <si>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</si>
  <si>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</si>
  <si>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</si>
  <si>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</si>
  <si>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</si>
  <si>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</si>
  <si>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</si>
  <si>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</si>
  <si>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</si>
  <si>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</si>
  <si>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</si>
  <si>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</si>
  <si>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</si>
  <si>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</si>
  <si>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</si>
  <si>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</si>
  <si>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</si>
  <si>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</si>
  <si>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</si>
  <si>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</si>
  <si>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</si>
  <si>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</si>
  <si>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</si>
  <si>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</si>
  <si>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</si>
  <si>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</si>
  <si>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</si>
  <si>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</si>
  <si>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</si>
  <si>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</si>
  <si>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</si>
  <si>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</si>
  <si>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</si>
  <si>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</si>
  <si>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</si>
  <si>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</si>
  <si>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</si>
  <si>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</si>
  <si>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</si>
  <si>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</si>
  <si>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</si>
  <si>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</si>
  <si>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</si>
  <si>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</si>
  <si>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</si>
  <si>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</si>
  <si>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</si>
  <si>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</si>
  <si>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</si>
  <si>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</si>
  <si>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</si>
  <si>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</si>
  <si>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</si>
  <si>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</si>
  <si>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</si>
  <si>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</si>
  <si>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</si>
  <si>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</si>
  <si>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</si>
  <si>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</si>
  <si>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</si>
  <si>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</si>
  <si>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</si>
  <si>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</si>
  <si>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</si>
  <si>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</si>
  <si>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</si>
  <si>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</si>
  <si>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</si>
  <si>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</si>
  <si>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</si>
  <si>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</si>
  <si>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</si>
  <si>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</si>
  <si>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</si>
  <si>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</si>
  <si>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</si>
  <si>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</si>
  <si>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</si>
  <si>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</si>
  <si>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</si>
  <si>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</si>
  <si>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</si>
  <si>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</si>
  <si>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</si>
  <si>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</si>
  <si>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</si>
  <si>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</si>
  <si>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</si>
  <si>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</si>
  <si>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</si>
  <si>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</si>
  <si>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</si>
  <si>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</si>
  <si>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</si>
  <si>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</si>
  <si>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</si>
  <si>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</si>
  <si>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</si>
  <si>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</si>
  <si>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</si>
  <si>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</si>
  <si>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</si>
  <si>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</si>
  <si>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</si>
  <si>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</si>
  <si>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</si>
  <si>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</si>
  <si>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</si>
  <si>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</si>
  <si>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</si>
  <si>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</si>
  <si>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</si>
  <si>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</si>
  <si>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</si>
  <si>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</si>
  <si>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</si>
  <si>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</si>
  <si>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</si>
  <si>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</si>
  <si>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</si>
  <si>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</si>
  <si>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</si>
  <si>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</si>
  <si>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</si>
  <si>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</si>
  <si>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</si>
  <si>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</si>
  <si>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</si>
  <si>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</si>
  <si>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</si>
  <si>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</si>
  <si>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</si>
  <si>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</si>
  <si>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</si>
  <si>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</si>
  <si>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</si>
  <si>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</si>
  <si>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</si>
  <si>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</si>
  <si>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</si>
  <si>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</si>
  <si>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</si>
  <si>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</si>
  <si>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</si>
  <si>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</si>
  <si>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</si>
  <si>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</si>
  <si>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</si>
  <si>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</si>
  <si>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</si>
  <si>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</si>
  <si>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</si>
  <si>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</si>
  <si>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</si>
  <si>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</si>
  <si>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</si>
  <si>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</si>
  <si>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</si>
  <si>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</si>
  <si>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</si>
  <si>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</si>
  <si>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</si>
  <si>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</si>
  <si>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</si>
  <si>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</si>
  <si>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</si>
  <si>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</si>
  <si>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</si>
  <si>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</si>
  <si>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</si>
  <si>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</si>
  <si>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</si>
  <si>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</si>
  <si>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</si>
  <si>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</si>
  <si>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</si>
  <si>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</si>
  <si>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</si>
  <si>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</si>
  <si>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</si>
  <si>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</si>
  <si>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</si>
  <si>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</si>
  <si>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</si>
  <si>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</si>
  <si>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</si>
  <si>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</si>
  <si>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</si>
  <si>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</si>
  <si>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</si>
  <si>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</si>
  <si>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</si>
  <si>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</si>
  <si>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</si>
  <si>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</si>
  <si>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</si>
  <si>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</si>
  <si>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</si>
  <si>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</si>
  <si>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</si>
  <si>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</si>
  <si>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</si>
  <si>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</si>
  <si>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</si>
  <si>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</si>
  <si>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</si>
  <si>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</si>
  <si>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</si>
  <si>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</si>
  <si>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</si>
  <si>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</si>
  <si>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</si>
  <si>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</si>
  <si>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</si>
  <si>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</si>
  <si>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</si>
  <si>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</si>
  <si>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</si>
  <si>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</si>
  <si>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</si>
  <si>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</si>
  <si>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</si>
  <si>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</si>
  <si>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</si>
  <si>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</si>
  <si>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</si>
  <si>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</si>
  <si>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</si>
  <si>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</si>
  <si>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</si>
  <si>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</si>
  <si>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</si>
  <si>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</si>
  <si>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</si>
  <si>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</si>
  <si>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</si>
  <si>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</si>
  <si>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</si>
  <si>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</si>
  <si>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</si>
  <si>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</si>
  <si>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</si>
  <si>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</si>
  <si>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</si>
  <si>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</si>
  <si>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</si>
  <si>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</si>
  <si>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</si>
  <si>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</si>
  <si>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</si>
  <si>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</si>
  <si>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</si>
  <si>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</si>
  <si>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</si>
  <si>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</si>
  <si>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</si>
  <si>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</si>
  <si>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</si>
  <si>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</si>
  <si>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</si>
  <si>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</si>
  <si>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</si>
  <si>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</si>
  <si>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</si>
  <si>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</si>
  <si>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</si>
  <si>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</si>
  <si>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</si>
  <si>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</si>
  <si>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</si>
  <si>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</si>
  <si>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</si>
  <si>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</si>
  <si>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</si>
  <si>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</si>
  <si>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</si>
  <si>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</si>
  <si>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</si>
  <si>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</si>
  <si>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</si>
  <si>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</si>
  <si>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</si>
  <si>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</si>
  <si>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</si>
  <si>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</si>
  <si>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</si>
  <si>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</si>
  <si>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</si>
  <si>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</si>
  <si>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</si>
  <si>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</si>
  <si>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</si>
  <si>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</si>
  <si>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</si>
  <si>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</si>
  <si>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</si>
  <si>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</si>
  <si>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</si>
  <si>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</si>
  <si>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</si>
  <si>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</si>
  <si>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</si>
  <si>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</si>
  <si>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</si>
  <si>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</si>
  <si>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</si>
  <si>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</si>
  <si>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</si>
  <si>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</si>
  <si>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</si>
  <si>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</si>
  <si>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</si>
  <si>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</si>
  <si>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</si>
  <si>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</si>
  <si>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</si>
  <si>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</si>
  <si>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</si>
  <si>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</si>
  <si>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</si>
  <si>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</si>
  <si>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</si>
  <si>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</si>
  <si>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</si>
  <si>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</si>
  <si>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</si>
  <si>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</si>
  <si>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</si>
  <si>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</si>
  <si>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</si>
  <si>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</si>
  <si>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</si>
  <si>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</si>
  <si>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</si>
  <si>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</si>
  <si>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</si>
  <si>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</si>
  <si>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</si>
  <si>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</si>
  <si>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</si>
  <si>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</si>
  <si>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</si>
  <si>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</si>
  <si>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</si>
  <si>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</si>
  <si>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</si>
  <si>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</si>
  <si>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</si>
  <si>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</si>
  <si>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</si>
  <si>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</si>
  <si>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</si>
  <si>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</si>
  <si>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</si>
  <si>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</si>
  <si>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</si>
  <si>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</si>
  <si>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</si>
  <si>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</si>
  <si>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</si>
  <si>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</si>
  <si>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</si>
  <si>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</si>
  <si>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</si>
  <si>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</si>
  <si>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</si>
  <si>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</si>
  <si>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</si>
  <si>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</si>
  <si>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</si>
  <si>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</si>
  <si>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</si>
  <si>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</si>
  <si>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</si>
  <si>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</si>
  <si>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</si>
  <si>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</si>
  <si>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</si>
  <si>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</si>
  <si>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</si>
  <si>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</si>
  <si>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</si>
  <si>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</si>
  <si>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</si>
  <si>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</si>
  <si>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</si>
  <si>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</si>
  <si>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</si>
  <si>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</si>
  <si>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</si>
  <si>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</si>
  <si>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</si>
  <si>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</si>
  <si>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</si>
  <si>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</si>
  <si>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</si>
  <si>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</si>
  <si>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</si>
  <si>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</si>
  <si>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</si>
  <si>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</si>
  <si>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</si>
  <si>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</si>
  <si>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</si>
  <si>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</si>
  <si>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</si>
  <si>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</si>
  <si>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</si>
  <si>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</si>
  <si>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</si>
  <si>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</si>
  <si>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</si>
  <si>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</si>
  <si>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</si>
  <si>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</si>
  <si>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</si>
  <si>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</si>
  <si>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</si>
  <si>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</si>
  <si>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</si>
  <si>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</si>
  <si>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</si>
  <si>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</si>
  <si>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</si>
  <si>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</si>
  <si>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</si>
  <si>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</si>
  <si>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</si>
  <si>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</si>
  <si>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</si>
  <si>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</si>
  <si>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</si>
  <si>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</si>
  <si>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</si>
  <si>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</si>
  <si>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</si>
  <si>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</si>
  <si>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</si>
  <si>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</si>
  <si>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</si>
  <si>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</si>
  <si>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</si>
  <si>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</si>
  <si>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</si>
  <si>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</si>
  <si>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</si>
  <si>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</si>
  <si>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</si>
  <si>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</si>
  <si>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</si>
  <si>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</si>
  <si>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</si>
  <si>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</si>
  <si>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</si>
  <si>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</si>
  <si>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</si>
  <si>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</si>
  <si>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</si>
  <si>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</si>
  <si>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</si>
  <si>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</si>
  <si>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</si>
  <si>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</si>
  <si>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</si>
  <si>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</si>
  <si>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</si>
  <si>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</si>
  <si>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</si>
  <si>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</si>
  <si>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</si>
  <si>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</si>
  <si>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</si>
  <si>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</si>
  <si>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</si>
  <si>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</si>
  <si>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</si>
  <si>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</si>
  <si>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</si>
  <si>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</si>
  <si>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</si>
  <si>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</si>
  <si>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</si>
  <si>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</si>
  <si>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</si>
  <si>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</si>
  <si>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</si>
  <si>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</si>
  <si>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</si>
  <si>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</si>
  <si>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</si>
  <si>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</si>
  <si>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</si>
  <si>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</si>
  <si>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</si>
  <si>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</si>
  <si>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</si>
  <si>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</si>
  <si>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</si>
  <si>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</si>
  <si>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</si>
  <si>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</si>
  <si>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</si>
  <si>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</si>
  <si>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</si>
  <si>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</si>
  <si>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</si>
  <si>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</si>
  <si>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</si>
  <si>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</si>
  <si>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</si>
  <si>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</si>
  <si>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</si>
  <si>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</si>
  <si>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</si>
  <si>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</si>
  <si>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</si>
  <si>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</si>
  <si>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</si>
  <si>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</si>
  <si>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</si>
  <si>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</si>
  <si>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</si>
  <si>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</si>
  <si>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</si>
  <si>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</si>
  <si>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</si>
  <si>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</si>
  <si>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</si>
  <si>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</si>
  <si>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</si>
  <si>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</si>
  <si>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</si>
  <si>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</si>
  <si>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</si>
  <si>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</si>
  <si>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</si>
  <si>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</si>
  <si>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</si>
  <si>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</si>
  <si>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</si>
  <si>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</si>
  <si>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</si>
  <si>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</si>
  <si>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</si>
  <si>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</si>
  <si>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</si>
  <si>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</si>
  <si>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</si>
  <si>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</si>
  <si>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</si>
  <si>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</si>
  <si>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</si>
  <si>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</si>
  <si>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</si>
  <si>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</si>
  <si>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</si>
  <si>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</si>
  <si>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</si>
  <si>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</si>
  <si>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</si>
  <si>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</si>
  <si>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</si>
  <si>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</si>
  <si>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</si>
  <si>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</si>
  <si>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</si>
  <si>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</si>
  <si>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</si>
  <si>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</si>
  <si>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</si>
  <si>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</si>
  <si>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</si>
  <si>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</si>
  <si>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</si>
  <si>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</si>
  <si>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</si>
  <si>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</si>
  <si>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</si>
  <si>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</si>
  <si>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</si>
  <si>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</si>
  <si>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</si>
  <si>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</si>
  <si>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</si>
  <si>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</si>
  <si>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</si>
  <si>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</si>
  <si>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</si>
  <si>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</si>
  <si>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</si>
  <si>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</si>
  <si>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</si>
  <si>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</si>
  <si>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</si>
  <si>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</si>
  <si>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</si>
  <si>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</si>
  <si>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</si>
  <si>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</si>
  <si>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</si>
  <si>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</si>
  <si>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</si>
  <si>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</si>
  <si>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</si>
  <si>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</si>
  <si>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</si>
  <si>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</si>
  <si>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</si>
  <si>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</si>
  <si>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</si>
  <si>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</si>
  <si>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</si>
  <si>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</si>
  <si>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</si>
  <si>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</si>
  <si>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</si>
  <si>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</si>
  <si>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</si>
  <si>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</si>
  <si>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</si>
  <si>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</si>
  <si>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</si>
  <si>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</si>
  <si>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</si>
  <si>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</si>
  <si>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</si>
  <si>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</si>
  <si>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</si>
  <si>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</si>
  <si>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</si>
  <si>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</si>
  <si>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</si>
  <si>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</si>
  <si>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</si>
  <si>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</si>
  <si>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</si>
  <si>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</si>
  <si>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</si>
  <si>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</si>
  <si>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</si>
  <si>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</si>
  <si>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</si>
  <si>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</si>
  <si>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</si>
  <si>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</si>
  <si>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</si>
  <si>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</si>
  <si>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</si>
  <si>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</si>
  <si>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</si>
  <si>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</si>
  <si>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</si>
  <si>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</si>
  <si>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</si>
  <si>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</si>
  <si>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</si>
  <si>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</si>
  <si>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</si>
  <si>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</si>
  <si>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</si>
  <si>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</si>
  <si>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</si>
  <si>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</si>
  <si>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</si>
  <si>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</si>
  <si>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</si>
  <si>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</si>
  <si>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</si>
  <si>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</si>
  <si>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</si>
  <si>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</si>
  <si>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</si>
  <si>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</si>
  <si>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</si>
  <si>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</si>
  <si>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</si>
  <si>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</si>
  <si>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</si>
  <si>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</si>
  <si>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</si>
  <si>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</si>
  <si>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</si>
  <si>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</si>
  <si>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</si>
  <si>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</si>
  <si>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</si>
  <si>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</si>
  <si>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</si>
  <si>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</si>
  <si>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</si>
  <si>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</si>
  <si>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</si>
  <si>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</si>
  <si>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</si>
  <si>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</si>
  <si>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</si>
  <si>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</si>
  <si>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</si>
  <si>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</si>
  <si>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</si>
  <si>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</si>
  <si>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</si>
  <si>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</si>
  <si>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</si>
  <si>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</si>
  <si>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</si>
  <si>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</si>
  <si>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</si>
  <si>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</si>
  <si>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</si>
  <si>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</si>
  <si>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</si>
  <si>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</si>
  <si>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</si>
  <si>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</si>
  <si>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</si>
  <si>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</si>
  <si>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</si>
  <si>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</si>
  <si>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</si>
  <si>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</si>
  <si>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</si>
  <si>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</si>
  <si>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</si>
  <si>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</si>
  <si>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</si>
  <si>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</si>
  <si>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</si>
  <si>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</si>
  <si>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</si>
  <si>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</si>
  <si>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</si>
  <si>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</si>
  <si>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</si>
  <si>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</si>
  <si>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</si>
  <si>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</si>
  <si>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</si>
  <si>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</si>
  <si>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</si>
  <si>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</si>
  <si>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</si>
  <si>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</si>
  <si>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</si>
  <si>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</si>
  <si>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</si>
  <si>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</si>
  <si>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</si>
  <si>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</si>
  <si>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</si>
  <si>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</si>
  <si>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</si>
  <si>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</si>
  <si>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</si>
  <si>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</si>
  <si>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</si>
  <si>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</si>
  <si>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</si>
  <si>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</si>
  <si>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</si>
  <si>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</si>
  <si>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</si>
  <si>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</si>
  <si>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</si>
  <si>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</si>
  <si>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</si>
  <si>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</si>
  <si>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</si>
  <si>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</si>
  <si>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</si>
  <si>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</si>
  <si>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</si>
  <si>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</si>
  <si>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</si>
  <si>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</si>
  <si>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</si>
  <si>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</si>
  <si>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</si>
  <si>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</si>
  <si>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</si>
  <si>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</si>
  <si>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</si>
  <si>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</si>
  <si>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</si>
  <si>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</si>
  <si>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</si>
  <si>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</si>
  <si>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</si>
  <si>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</si>
  <si>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</si>
  <si>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</si>
  <si>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</si>
  <si>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</si>
  <si>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</si>
  <si>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</si>
  <si>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</si>
  <si>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</si>
  <si>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</si>
  <si>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</si>
  <si>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</si>
  <si>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</si>
  <si>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</si>
  <si>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</si>
  <si>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</si>
  <si>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</si>
  <si>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</si>
  <si>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</si>
  <si>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</si>
  <si>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</si>
  <si>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</si>
  <si>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</si>
  <si>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</si>
  <si>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</si>
  <si>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</si>
  <si>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</si>
  <si>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</si>
  <si>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</si>
  <si>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</si>
  <si>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</si>
  <si>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</si>
  <si>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</si>
  <si>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</si>
  <si>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</si>
  <si>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</si>
  <si>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</si>
  <si>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</si>
  <si>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</si>
  <si>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</si>
  <si>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</si>
  <si>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</si>
  <si>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</si>
  <si>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</si>
  <si>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</si>
  <si>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</si>
  <si>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</si>
  <si>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</si>
  <si>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</si>
  <si>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</si>
  <si>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</si>
  <si>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</si>
  <si>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</si>
  <si>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</si>
  <si>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</si>
  <si>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</si>
  <si>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</si>
  <si>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</si>
  <si>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</si>
  <si>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</si>
  <si>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</si>
  <si>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</si>
  <si>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</si>
  <si>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</si>
  <si>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</si>
  <si>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</si>
  <si>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</si>
  <si>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</si>
  <si>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</si>
  <si>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</si>
  <si>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</si>
  <si>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</si>
  <si>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</si>
  <si>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</si>
  <si>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</si>
  <si>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</si>
  <si>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</si>
  <si>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</si>
  <si>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</si>
  <si>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</si>
  <si>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</si>
  <si>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</si>
  <si>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</si>
  <si>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</si>
  <si>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</si>
  <si>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</si>
  <si>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</si>
  <si>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</si>
  <si>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</si>
  <si>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</si>
  <si>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</si>
  <si>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</si>
  <si>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</si>
  <si>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</si>
  <si>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</si>
  <si>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</si>
  <si>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</si>
  <si>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</si>
  <si>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</si>
  <si>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</si>
  <si>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</si>
  <si>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</si>
  <si>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</si>
  <si>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</si>
  <si>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</si>
  <si>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</si>
  <si>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</si>
  <si>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</si>
  <si>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</si>
  <si>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</si>
  <si>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</si>
  <si>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</si>
  <si>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</si>
  <si>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</si>
  <si>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</si>
  <si>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</si>
  <si>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</si>
  <si>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</si>
  <si>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</si>
  <si>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</si>
  <si>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</si>
  <si>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</si>
  <si>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</si>
  <si>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</si>
  <si>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</si>
  <si>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</si>
  <si>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</si>
  <si>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</si>
  <si>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</si>
  <si>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</si>
  <si>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</si>
  <si>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</si>
  <si>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</si>
  <si>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</si>
  <si>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</si>
  <si>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</si>
  <si>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</si>
  <si>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</si>
  <si>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</si>
  <si>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</si>
  <si>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</si>
  <si>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</si>
  <si>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</si>
  <si>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</si>
  <si>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</si>
  <si>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</si>
  <si>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</si>
  <si>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</si>
  <si>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</si>
  <si>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</si>
  <si>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</si>
  <si>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</si>
  <si>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</si>
  <si>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</si>
  <si>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</si>
  <si>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</si>
  <si>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</si>
  <si>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</si>
  <si>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</si>
  <si>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</si>
  <si>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</si>
  <si>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</si>
  <si>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</si>
  <si>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</si>
  <si>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</si>
  <si>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</si>
  <si>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</si>
  <si>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</si>
  <si>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</si>
  <si>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</si>
  <si>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</si>
  <si>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</si>
  <si>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</si>
  <si>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</si>
  <si>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</si>
  <si>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</si>
  <si>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</si>
  <si>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</si>
  <si>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</si>
  <si>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</si>
  <si>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</si>
  <si>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</si>
  <si>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</si>
  <si>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</si>
  <si>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</si>
  <si>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</si>
  <si>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</si>
  <si>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</si>
  <si>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</si>
  <si>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</si>
  <si>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</si>
  <si>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</si>
  <si>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</si>
  <si>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</si>
  <si>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</si>
  <si>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</si>
  <si>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</si>
  <si>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</si>
  <si>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</si>
  <si>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</si>
  <si>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</si>
  <si>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</si>
  <si>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</si>
  <si>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</si>
  <si>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</si>
  <si>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</si>
  <si>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</si>
  <si>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</si>
  <si>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</si>
  <si>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</si>
  <si>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</si>
  <si>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</si>
  <si>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</si>
  <si>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</si>
  <si>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</si>
  <si>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</si>
  <si>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</si>
  <si>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</si>
  <si>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</si>
  <si>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</si>
  <si>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</si>
  <si>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</si>
  <si>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</si>
  <si>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</si>
  <si>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</si>
  <si>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</si>
  <si>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</si>
  <si>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</si>
  <si>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</si>
  <si>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</si>
  <si>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</si>
  <si>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</si>
  <si>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</si>
  <si>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</si>
  <si>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</si>
  <si>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</si>
  <si>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</si>
  <si>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</si>
  <si>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</si>
  <si>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</si>
  <si>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</si>
  <si>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</si>
  <si>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</si>
  <si>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</si>
  <si>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</si>
  <si>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</si>
  <si>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</si>
  <si>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</si>
  <si>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</si>
  <si>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</si>
  <si>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</si>
  <si>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</si>
  <si>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</si>
  <si>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</si>
  <si>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</si>
  <si>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</si>
  <si>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</si>
  <si>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</si>
  <si>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</si>
  <si>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</si>
  <si>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</si>
  <si>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</si>
  <si>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</si>
  <si>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</si>
  <si>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</si>
  <si>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</si>
  <si>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</si>
  <si>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</si>
  <si>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</si>
  <si>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</si>
  <si>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</si>
  <si>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</si>
  <si>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</si>
  <si>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</si>
  <si>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</si>
  <si>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</si>
  <si>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</si>
  <si>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</si>
  <si>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</si>
  <si>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</si>
  <si>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</si>
  <si>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</si>
  <si>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</si>
  <si>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</si>
  <si>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</si>
  <si>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</si>
  <si>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</si>
  <si>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</si>
  <si>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</si>
  <si>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</si>
  <si>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</si>
  <si>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</si>
  <si>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</si>
  <si>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</si>
  <si>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</si>
  <si>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</si>
  <si>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</si>
  <si>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</si>
  <si>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</si>
  <si>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</si>
  <si>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</si>
  <si>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</si>
  <si>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</si>
  <si>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</si>
  <si>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</si>
  <si>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</si>
  <si>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</si>
  <si>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</si>
  <si>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</si>
  <si>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</si>
  <si>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</si>
  <si>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</si>
  <si>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</si>
  <si>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</si>
  <si>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</si>
  <si>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</si>
  <si>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</si>
  <si>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</si>
  <si>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</si>
  <si>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</si>
  <si>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</si>
  <si>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</si>
  <si>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</si>
  <si>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</si>
  <si>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</si>
  <si>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</si>
  <si>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</si>
  <si>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</si>
  <si>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</si>
  <si>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</si>
  <si>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</si>
  <si>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</si>
  <si>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</si>
  <si>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</si>
  <si>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</si>
  <si>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</si>
  <si>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</si>
  <si>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</si>
  <si>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</si>
  <si>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</si>
  <si>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</si>
  <si>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</si>
  <si>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</si>
  <si>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</si>
  <si>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</si>
  <si>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</si>
  <si>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</si>
  <si>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</si>
  <si>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</si>
  <si>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</si>
  <si>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</si>
  <si>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</si>
  <si>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</si>
  <si>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</si>
  <si>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</si>
  <si>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</si>
  <si>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</si>
  <si>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</si>
  <si>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</si>
  <si>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</si>
  <si>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</si>
  <si>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</si>
  <si>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</si>
  <si>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</si>
  <si>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</si>
  <si>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</si>
  <si>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</si>
  <si>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</si>
  <si>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</si>
  <si>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</si>
  <si>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</si>
  <si>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</si>
  <si>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</si>
  <si>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</si>
  <si>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</si>
  <si>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</si>
  <si>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</si>
  <si>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</si>
  <si>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</si>
  <si>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</si>
  <si>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</si>
  <si>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</si>
  <si>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</si>
  <si>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</si>
  <si>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</si>
  <si>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</si>
  <si>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</si>
  <si>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</si>
  <si>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</si>
  <si>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</si>
  <si>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</si>
  <si>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</si>
  <si>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</si>
  <si>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</si>
  <si>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</si>
  <si>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</si>
  <si>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</si>
  <si>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</si>
  <si>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</si>
  <si>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</si>
  <si>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</si>
  <si>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</si>
  <si>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</si>
  <si>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</si>
  <si>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</si>
  <si>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</si>
  <si>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</si>
  <si>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</si>
  <si>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</si>
  <si>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</si>
  <si>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</si>
  <si>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</si>
  <si>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</si>
  <si>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</si>
  <si>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</si>
  <si>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</si>
  <si>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</si>
  <si>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</si>
  <si>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</si>
  <si>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</si>
  <si>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</si>
  <si>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</si>
  <si>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</si>
  <si>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</si>
  <si>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</si>
  <si>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</si>
  <si>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</si>
  <si>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</si>
  <si>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</si>
  <si>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</si>
  <si>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</si>
  <si>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</si>
  <si>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</si>
  <si>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</si>
  <si>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</si>
  <si>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</si>
  <si>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</si>
  <si>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</si>
  <si>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</si>
  <si>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</si>
  <si>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</si>
  <si>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</si>
  <si>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</si>
  <si>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</si>
  <si>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</si>
  <si>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</si>
  <si>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</si>
  <si>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</si>
  <si>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</si>
  <si>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</si>
  <si>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</si>
  <si>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</si>
  <si>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</si>
  <si>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</si>
  <si>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</si>
  <si>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</si>
  <si>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</si>
  <si>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</si>
  <si>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</si>
  <si>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</si>
  <si>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</si>
  <si>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</si>
  <si>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</si>
  <si>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</si>
  <si>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</si>
  <si>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</si>
  <si>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</si>
  <si>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</si>
  <si>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</si>
  <si>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</si>
  <si>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</si>
  <si>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</si>
  <si>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</si>
  <si>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</si>
  <si>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</si>
  <si>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</si>
  <si>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</si>
  <si>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</si>
  <si>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</si>
  <si>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</si>
  <si>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</si>
  <si>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</si>
  <si>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</si>
  <si>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</si>
  <si>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</si>
  <si>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</si>
  <si>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</si>
  <si>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</si>
  <si>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</si>
  <si>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</si>
  <si>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</si>
  <si>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</si>
  <si>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</si>
  <si>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</si>
  <si>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</si>
  <si>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</si>
  <si>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</si>
  <si>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</si>
  <si>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</si>
  <si>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</si>
  <si>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</si>
  <si>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</si>
  <si>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</si>
  <si>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</si>
  <si>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</si>
  <si>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</si>
  <si>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</si>
  <si>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</si>
  <si>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</si>
  <si>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</si>
  <si>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</si>
  <si>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</si>
  <si>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</si>
  <si>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</si>
  <si>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</si>
  <si>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</si>
  <si>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</si>
  <si>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</si>
  <si>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</si>
  <si>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</si>
  <si>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</si>
  <si>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</si>
  <si>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</si>
  <si>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</si>
  <si>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</si>
  <si>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</si>
  <si>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</si>
  <si>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</si>
  <si>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</si>
  <si>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</si>
  <si>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</si>
  <si>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</si>
  <si>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</si>
  <si>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</si>
  <si>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</si>
  <si>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</si>
  <si>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</si>
  <si>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</si>
  <si>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</si>
  <si>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</si>
  <si>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</si>
  <si>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</si>
  <si>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</si>
  <si>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</si>
  <si>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</si>
  <si>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</si>
  <si>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</si>
  <si>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</si>
  <si>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</si>
  <si>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</si>
  <si>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</si>
  <si>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</si>
  <si>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</si>
  <si>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</si>
  <si>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</si>
  <si>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</si>
  <si>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</si>
  <si>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</si>
  <si>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</si>
  <si>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</si>
  <si>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</si>
  <si>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</si>
  <si>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</si>
  <si>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</si>
  <si>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</si>
  <si>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</si>
  <si>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</si>
  <si>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</si>
  <si>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</si>
  <si>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</si>
  <si>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</si>
  <si>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</si>
  <si>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</si>
  <si>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</si>
  <si>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</si>
  <si>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</si>
  <si>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</si>
  <si>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</si>
  <si>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</si>
  <si>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</si>
  <si>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</si>
  <si>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</si>
  <si>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</si>
  <si>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</si>
  <si>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</si>
  <si>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</si>
  <si>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</si>
  <si>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</si>
  <si>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</si>
  <si>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</si>
  <si>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</si>
  <si>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</si>
  <si>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</si>
  <si>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</si>
  <si>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</si>
  <si>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</si>
  <si>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</si>
  <si>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</si>
  <si>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</si>
  <si>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</si>
  <si>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</si>
  <si>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</si>
  <si>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</si>
  <si>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</si>
  <si>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</si>
  <si>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</si>
  <si>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</si>
  <si>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</si>
  <si>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</si>
  <si>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</si>
  <si>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</si>
  <si>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</si>
  <si>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</si>
  <si>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</si>
  <si>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</si>
  <si>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</si>
  <si>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</si>
  <si>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</si>
  <si>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</si>
  <si>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</si>
  <si>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</si>
  <si>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</si>
  <si>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</si>
  <si>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</si>
  <si>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</si>
  <si>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</si>
  <si>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</si>
  <si>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</si>
  <si>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</si>
  <si>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</si>
  <si>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</si>
  <si>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</si>
  <si>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</si>
  <si>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</si>
  <si>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</si>
  <si>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</si>
  <si>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</si>
  <si>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</si>
  <si>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</si>
  <si>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</si>
  <si>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</si>
  <si>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</si>
  <si>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</si>
  <si>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</si>
  <si>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</si>
  <si>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</si>
  <si>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</si>
  <si>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</si>
  <si>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</si>
  <si>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</si>
  <si>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</si>
  <si>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</si>
  <si>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</si>
  <si>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</si>
  <si>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</si>
  <si>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</si>
  <si>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</si>
  <si>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</si>
  <si>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</si>
  <si>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</si>
  <si>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</si>
  <si>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</si>
  <si>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</si>
  <si>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</si>
  <si>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</si>
  <si>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</si>
  <si>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</si>
  <si>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</si>
  <si>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</si>
  <si>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</si>
  <si>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</si>
  <si>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</si>
  <si>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</si>
  <si>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</si>
  <si>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</si>
  <si>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</si>
  <si>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</si>
  <si>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</si>
  <si>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</si>
  <si>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</si>
  <si>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</si>
  <si>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</si>
  <si>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</si>
  <si>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</si>
  <si>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</si>
  <si>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</si>
  <si>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</si>
  <si>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</si>
  <si>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</si>
  <si>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</si>
  <si>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</si>
  <si>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</si>
  <si>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</si>
  <si>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</si>
  <si>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</si>
  <si>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</si>
  <si>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</si>
  <si>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</si>
  <si>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</si>
  <si>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</si>
  <si>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</si>
  <si>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</si>
  <si>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</si>
  <si>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</si>
  <si>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</si>
  <si>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</si>
  <si>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</si>
  <si>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</si>
  <si>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</si>
  <si>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</si>
  <si>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</si>
  <si>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</si>
  <si>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</si>
  <si>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</si>
  <si>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</si>
  <si>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</si>
  <si>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</si>
  <si>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</si>
  <si>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</si>
  <si>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</si>
  <si>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</si>
  <si>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</si>
  <si>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</si>
  <si>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</si>
  <si>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</si>
  <si>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</si>
  <si>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</si>
  <si>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</si>
  <si>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</si>
  <si>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</si>
  <si>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</si>
  <si>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</si>
  <si>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</si>
  <si>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</si>
  <si>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</si>
  <si>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</si>
  <si>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</si>
  <si>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</si>
  <si>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</si>
  <si>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</si>
  <si>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</si>
  <si>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</si>
  <si>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</si>
  <si>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</si>
  <si>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</si>
  <si>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</si>
  <si>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</si>
  <si>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</si>
  <si>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</si>
  <si>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</si>
  <si>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</si>
  <si>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</si>
  <si>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</si>
  <si>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</si>
  <si>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</si>
  <si>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</si>
  <si>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</si>
  <si>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</si>
  <si>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</si>
  <si>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</si>
  <si>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</si>
  <si>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</si>
  <si>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</si>
  <si>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</si>
  <si>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</si>
  <si>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</si>
  <si>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</si>
  <si>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</si>
  <si>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</si>
  <si>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</si>
  <si>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</si>
  <si>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</si>
  <si>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</si>
  <si>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</si>
  <si>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</si>
  <si>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</si>
  <si>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</si>
  <si>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</si>
  <si>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</si>
  <si>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</si>
  <si>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</si>
  <si>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</si>
  <si>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</si>
  <si>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</si>
  <si>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</si>
  <si>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</si>
  <si>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</si>
  <si>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</si>
  <si>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</si>
  <si>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</si>
  <si>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</si>
  <si>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</si>
  <si>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</si>
  <si>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</si>
  <si>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</si>
  <si>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</si>
  <si>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</si>
  <si>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</si>
  <si>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</si>
  <si>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</si>
  <si>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</si>
  <si>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</si>
  <si>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</si>
  <si>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</si>
  <si>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</si>
  <si>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</si>
  <si>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</si>
  <si>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</si>
  <si>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</si>
  <si>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</si>
  <si>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</si>
  <si>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</si>
  <si>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</si>
  <si>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</si>
  <si>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</si>
  <si>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</si>
  <si>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</si>
  <si>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</si>
  <si>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</si>
  <si>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</si>
  <si>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</si>
  <si>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</si>
  <si>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</si>
  <si>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</si>
  <si>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</si>
  <si>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</si>
  <si>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</si>
  <si>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</si>
  <si>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</si>
  <si>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</si>
  <si>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</si>
  <si>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</si>
  <si>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</si>
  <si>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</si>
  <si>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</si>
  <si>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</si>
  <si>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</si>
  <si>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</si>
  <si>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</si>
  <si>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</si>
  <si>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</si>
  <si>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</si>
  <si>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</si>
  <si>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</si>
  <si>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</si>
  <si>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</si>
  <si>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</si>
  <si>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</si>
  <si>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</si>
  <si>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</si>
  <si>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</si>
  <si>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</si>
  <si>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</si>
  <si>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</si>
  <si>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</si>
  <si>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</si>
  <si>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</si>
  <si>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</si>
  <si>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</si>
  <si>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</si>
  <si>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</si>
  <si>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</si>
  <si>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</si>
  <si>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</si>
  <si>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</si>
  <si>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</si>
  <si>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</si>
  <si>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</si>
  <si>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</si>
  <si>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</si>
  <si>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</si>
  <si>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</si>
  <si>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</si>
  <si>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</si>
  <si>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</si>
  <si>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</si>
  <si>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</si>
  <si>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</si>
  <si>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</si>
  <si>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</si>
  <si>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</si>
  <si>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</si>
  <si>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</si>
  <si>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</si>
  <si>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</si>
  <si>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</si>
  <si>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</si>
  <si>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</si>
  <si>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</si>
  <si>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</si>
  <si>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</si>
  <si>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</si>
  <si>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</si>
  <si>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</si>
  <si>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</si>
  <si>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</si>
  <si>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</si>
  <si>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</si>
  <si>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</si>
  <si>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</si>
  <si>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</si>
  <si>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</si>
  <si>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</si>
  <si>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</si>
  <si>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</si>
  <si>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</si>
  <si>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</si>
  <si>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</si>
  <si>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</si>
  <si>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</si>
  <si>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</si>
  <si>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</si>
  <si>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</si>
  <si>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</si>
  <si>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</si>
  <si>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</si>
  <si>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</si>
  <si>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</si>
  <si>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</si>
  <si>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</si>
  <si>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</si>
  <si>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</si>
  <si>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</si>
  <si>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</si>
  <si>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</si>
  <si>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</si>
  <si>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</si>
  <si>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</si>
  <si>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</si>
  <si>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</si>
  <si>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</si>
  <si>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</si>
  <si>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</si>
  <si>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</si>
  <si>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</si>
  <si>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</si>
  <si>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</si>
  <si>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</si>
  <si>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</si>
  <si>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</si>
  <si>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</si>
  <si>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</si>
  <si>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</si>
  <si>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</si>
  <si>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</si>
  <si>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</si>
  <si>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</si>
  <si>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</si>
  <si>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</si>
  <si>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</si>
  <si>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</si>
  <si>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</si>
  <si>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</si>
  <si>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</si>
  <si>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</si>
  <si>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</si>
  <si>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</si>
  <si>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</si>
  <si>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</si>
  <si>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</si>
  <si>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</si>
  <si>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</si>
  <si>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</si>
  <si>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</si>
  <si>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</si>
  <si>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</si>
  <si>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</si>
  <si>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</si>
  <si>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</si>
  <si>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</si>
  <si>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</si>
  <si>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</si>
  <si>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</si>
  <si>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</si>
  <si>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</si>
  <si>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</si>
  <si>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</si>
  <si>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</si>
  <si>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</si>
  <si>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</si>
  <si>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</si>
  <si>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</si>
  <si>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</si>
  <si>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</si>
  <si>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</si>
  <si>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</si>
  <si>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</si>
  <si>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</si>
  <si>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</si>
  <si>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</si>
  <si>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</si>
  <si>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</si>
  <si>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</si>
  <si>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</si>
  <si>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</si>
  <si>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</si>
  <si>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</si>
  <si>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</si>
  <si>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</si>
  <si>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</si>
  <si>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</si>
  <si>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</si>
  <si>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</si>
  <si>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</si>
  <si>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</si>
  <si>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</si>
  <si>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</si>
  <si>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</si>
  <si>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</si>
  <si>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</si>
  <si>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</si>
  <si>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</si>
  <si>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</si>
  <si>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</si>
  <si>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</si>
  <si>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</si>
  <si>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</si>
  <si>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</si>
  <si>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</si>
  <si>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</si>
  <si>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</si>
  <si>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</si>
  <si>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</si>
  <si>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</si>
  <si>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</si>
  <si>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</si>
  <si>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</si>
  <si>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</si>
  <si>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</si>
  <si>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</si>
  <si>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</si>
  <si>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</si>
  <si>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</si>
  <si>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</si>
  <si>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</si>
  <si>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</si>
  <si>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</si>
  <si>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</si>
  <si>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</si>
  <si>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</si>
  <si>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</si>
  <si>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</si>
  <si>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</si>
  <si>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</si>
  <si>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</si>
  <si>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</si>
  <si>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</si>
  <si>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</si>
  <si>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</si>
  <si>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</si>
  <si>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</si>
  <si>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</si>
  <si>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</si>
  <si>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</si>
  <si>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</si>
  <si>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</si>
  <si>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</si>
  <si>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</si>
  <si>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</si>
  <si>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</si>
  <si>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</si>
  <si>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</si>
  <si>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</si>
  <si>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</si>
  <si>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</si>
  <si>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</si>
  <si>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</si>
  <si>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</si>
  <si>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</si>
  <si>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</si>
  <si>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</si>
  <si>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</si>
  <si>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</si>
  <si>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</si>
  <si>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</si>
  <si>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</si>
  <si>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</si>
  <si>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</si>
  <si>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</si>
  <si>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</si>
  <si>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</si>
  <si>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</si>
  <si>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</si>
  <si>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</si>
  <si>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</si>
  <si>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</si>
  <si>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</si>
  <si>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</si>
  <si>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</si>
  <si>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</si>
  <si>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</si>
  <si>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</si>
  <si>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</si>
  <si>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</si>
  <si>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</si>
  <si>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</si>
  <si>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</si>
  <si>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</si>
  <si>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</si>
  <si>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</si>
  <si>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</si>
  <si>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</si>
  <si>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</si>
  <si>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</si>
  <si>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</si>
  <si>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</si>
  <si>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</si>
  <si>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</si>
  <si>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</si>
  <si>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</si>
  <si>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</si>
  <si>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</si>
  <si>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</si>
  <si>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</si>
  <si>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</si>
  <si>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</si>
  <si>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</si>
  <si>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</si>
  <si>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</si>
  <si>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</si>
  <si>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</si>
  <si>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</si>
  <si>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</si>
  <si>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</si>
  <si>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</si>
  <si>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</si>
  <si>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</si>
  <si>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</si>
  <si>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</si>
  <si>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</si>
  <si>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</si>
  <si>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</si>
  <si>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</si>
  <si>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</si>
  <si>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</si>
  <si>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</si>
  <si>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</si>
  <si>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</si>
  <si>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</si>
  <si>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</si>
  <si>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</si>
  <si>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</si>
  <si>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</si>
  <si>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</si>
  <si>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</si>
  <si>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</si>
  <si>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</si>
  <si>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</si>
  <si>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</si>
  <si>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</si>
  <si>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</si>
  <si>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</si>
  <si>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</si>
  <si>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</si>
  <si>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</si>
  <si>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</si>
  <si>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</si>
  <si>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</si>
  <si>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</si>
  <si>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</si>
  <si>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</si>
  <si>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</si>
  <si>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</si>
  <si>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</si>
  <si>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</si>
  <si>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</si>
  <si>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</si>
  <si>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</si>
  <si>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</si>
  <si>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</si>
  <si>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</si>
  <si>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</si>
  <si>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</si>
  <si>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</si>
  <si>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</si>
  <si>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</si>
  <si>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</si>
  <si>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</si>
  <si>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</si>
  <si>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</si>
  <si>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</si>
  <si>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</si>
  <si>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</si>
  <si>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</si>
  <si>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</si>
  <si>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</si>
  <si>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</si>
  <si>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</si>
  <si>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</si>
  <si>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</si>
  <si>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</si>
  <si>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</si>
  <si>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</si>
  <si>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</si>
  <si>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</si>
  <si>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</si>
  <si>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</si>
  <si>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</si>
  <si>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</si>
  <si>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</si>
  <si>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</si>
  <si>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</si>
  <si>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</si>
  <si>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</si>
  <si>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</si>
  <si>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</si>
  <si>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</si>
  <si>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</si>
  <si>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</si>
  <si>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</si>
  <si>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</si>
  <si>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</si>
  <si>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</si>
  <si>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</si>
  <si>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</si>
  <si>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</si>
  <si>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</si>
  <si>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</si>
  <si>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</si>
  <si>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</si>
  <si>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</si>
  <si>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</si>
  <si>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</si>
  <si>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</si>
  <si>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</si>
  <si>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</si>
  <si>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</si>
  <si>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</si>
  <si>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</si>
  <si>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</si>
  <si>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</si>
  <si>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</si>
  <si>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</si>
  <si>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</si>
  <si>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</si>
  <si>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</si>
  <si>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</si>
  <si>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</si>
  <si>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</si>
  <si>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</si>
  <si>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</si>
  <si>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</si>
  <si>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</si>
  <si>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</si>
  <si>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</si>
  <si>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</si>
  <si>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</si>
  <si>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</si>
  <si>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</si>
  <si>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</si>
  <si>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</si>
  <si>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</si>
  <si>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</si>
  <si>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</si>
  <si>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</si>
  <si>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</si>
  <si>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</si>
  <si>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</si>
  <si>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</si>
  <si>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</si>
  <si>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</si>
  <si>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</si>
  <si>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</si>
  <si>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</si>
  <si>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</si>
  <si>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</si>
  <si>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</si>
  <si>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</si>
  <si>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</si>
  <si>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</si>
  <si>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</si>
  <si>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</si>
  <si>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</si>
  <si>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</si>
  <si>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</si>
  <si>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</si>
  <si>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</si>
  <si>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</si>
  <si>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</si>
  <si>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</si>
  <si>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</si>
  <si>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</si>
  <si>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</si>
  <si>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</si>
  <si>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</si>
  <si>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</si>
  <si>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</si>
  <si>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</si>
  <si>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</si>
  <si>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</si>
  <si>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</si>
  <si>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</si>
  <si>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</si>
  <si>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</si>
  <si>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</si>
  <si>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</si>
  <si>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</si>
  <si>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</si>
  <si>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</si>
  <si>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</si>
  <si>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</si>
  <si>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</si>
  <si>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</si>
  <si>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</si>
  <si>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</si>
  <si>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</si>
  <si>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</si>
  <si>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</si>
  <si>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</si>
  <si>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</si>
  <si>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</si>
  <si>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</si>
  <si>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</si>
  <si>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</si>
  <si>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</si>
  <si>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</si>
  <si>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</si>
  <si>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</si>
  <si>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</si>
  <si>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</si>
  <si>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</si>
  <si>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</si>
  <si>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</si>
  <si>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</si>
  <si>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</si>
  <si>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</si>
  <si>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</si>
  <si>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</si>
  <si>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</si>
  <si>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</si>
  <si>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</si>
  <si>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</si>
  <si>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</si>
  <si>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</si>
  <si>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</si>
  <si>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</si>
  <si>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</si>
  <si>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</si>
  <si>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</si>
  <si>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</si>
  <si>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</si>
  <si>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</si>
  <si>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</si>
  <si>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</si>
  <si>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</si>
  <si>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</si>
  <si>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</si>
  <si>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</si>
  <si>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</si>
  <si>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</si>
  <si>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</si>
  <si>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</si>
  <si>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</si>
  <si>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</si>
  <si>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</si>
  <si>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</si>
  <si>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</si>
  <si>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</si>
  <si>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</si>
  <si>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</si>
  <si>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</si>
  <si>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</si>
  <si>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</si>
  <si>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</si>
  <si>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</si>
  <si>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</si>
  <si>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</si>
  <si>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</si>
  <si>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</si>
  <si>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</si>
  <si>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</si>
  <si>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</si>
  <si>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</si>
  <si>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</si>
  <si>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</si>
  <si>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</si>
  <si>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</si>
  <si>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</si>
  <si>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</si>
  <si>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</si>
  <si>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</si>
  <si>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</si>
  <si>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</si>
  <si>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</si>
  <si>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</si>
  <si>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</si>
  <si>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</si>
  <si>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</si>
  <si>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</si>
  <si>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</si>
  <si>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</si>
  <si>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</si>
  <si>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</si>
  <si>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</si>
  <si>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</si>
  <si>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</si>
  <si>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</si>
  <si>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</si>
  <si>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</si>
  <si>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</si>
  <si>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</si>
  <si>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</si>
  <si>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</si>
  <si>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</si>
  <si>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</si>
  <si>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</si>
  <si>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</si>
  <si>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</si>
  <si>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</si>
  <si>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</si>
  <si>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</si>
  <si>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</si>
  <si>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</si>
  <si>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</si>
  <si>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</si>
  <si>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</si>
  <si>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</si>
  <si>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</si>
  <si>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</si>
  <si>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</si>
  <si>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</si>
  <si>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</si>
  <si>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</si>
  <si>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</si>
  <si>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</si>
  <si>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</si>
  <si>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</si>
  <si>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</si>
  <si>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</si>
  <si>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</si>
  <si>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</si>
  <si>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</si>
  <si>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</si>
  <si>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</si>
  <si>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</si>
  <si>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</si>
  <si>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</si>
  <si>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</si>
  <si>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</si>
  <si>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</si>
  <si>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</si>
  <si>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</si>
  <si>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</si>
  <si>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</si>
  <si>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</si>
  <si>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</si>
  <si>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</si>
  <si>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</si>
  <si>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</si>
  <si>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</si>
  <si>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</si>
  <si>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</si>
  <si>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</si>
  <si>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</si>
  <si>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</si>
  <si>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</si>
  <si>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</si>
  <si>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</si>
  <si>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</si>
  <si>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</si>
  <si>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</si>
  <si>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</si>
  <si>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</si>
  <si>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</si>
  <si>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</si>
  <si>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</si>
  <si>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</si>
  <si>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</si>
  <si>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</si>
  <si>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</si>
  <si>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</si>
  <si>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</si>
  <si>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</si>
  <si>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</si>
  <si>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</si>
  <si>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</si>
  <si>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</si>
  <si>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</si>
  <si>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</si>
  <si>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</si>
  <si>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</si>
  <si>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</si>
  <si>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</si>
  <si>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</si>
  <si>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</si>
  <si>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</si>
  <si>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</si>
  <si>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</si>
  <si>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</si>
  <si>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</si>
  <si>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</si>
  <si>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</si>
  <si>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</si>
  <si>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</si>
  <si>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</si>
  <si>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</si>
  <si>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</si>
  <si>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</si>
  <si>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</si>
  <si>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</si>
  <si>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</si>
  <si>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</si>
  <si>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</si>
  <si>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</si>
  <si>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</si>
  <si>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</si>
  <si>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</si>
  <si>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</si>
  <si>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</si>
  <si>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</si>
  <si>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</si>
  <si>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</si>
  <si>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</si>
  <si>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</si>
  <si>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</si>
  <si>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</si>
  <si>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</si>
  <si>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</si>
  <si>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</si>
  <si>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</si>
  <si>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</si>
  <si>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</si>
  <si>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</si>
  <si>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</si>
  <si>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</si>
  <si>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</si>
  <si>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</si>
  <si>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</si>
  <si>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</si>
  <si>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</si>
  <si>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</si>
  <si>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</si>
  <si>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</si>
  <si>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</si>
  <si>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</si>
  <si>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</si>
  <si>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</si>
  <si>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</si>
  <si>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</si>
  <si>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</si>
  <si>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</si>
  <si>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</si>
  <si>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</si>
  <si>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</si>
  <si>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</si>
  <si>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</si>
  <si>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</si>
  <si>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</si>
  <si>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</si>
  <si>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</si>
  <si>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</si>
  <si>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</si>
  <si>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</si>
  <si>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</si>
  <si>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</si>
  <si>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</si>
  <si>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</si>
  <si>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</si>
  <si>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</si>
  <si>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</si>
  <si>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</si>
  <si>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</si>
  <si>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</si>
  <si>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</si>
  <si>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</si>
  <si>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</si>
  <si>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</si>
  <si>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</si>
  <si>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</si>
  <si>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</si>
  <si>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</si>
  <si>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</si>
  <si>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</si>
  <si>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</si>
  <si>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</si>
  <si>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</si>
  <si>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</si>
  <si>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</si>
  <si>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</si>
  <si>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</si>
  <si>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</si>
  <si>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</si>
  <si>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</si>
  <si>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</si>
  <si>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</si>
  <si>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</si>
  <si>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</si>
  <si>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</si>
  <si>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</si>
  <si>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</si>
  <si>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</si>
  <si>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</si>
  <si>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</si>
  <si>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</si>
  <si>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</si>
  <si>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</si>
  <si>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</si>
  <si>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</si>
  <si>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</si>
  <si>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</si>
  <si>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</si>
  <si>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</si>
  <si>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</si>
  <si>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</si>
  <si>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</si>
  <si>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</si>
  <si>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</si>
  <si>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</si>
  <si>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</si>
  <si>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</si>
  <si>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</si>
  <si>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</si>
  <si>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</si>
  <si>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</si>
  <si>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</si>
  <si>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</si>
  <si>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</si>
  <si>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</si>
  <si>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</si>
  <si>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</si>
  <si>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</si>
  <si>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</si>
  <si>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</si>
  <si>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</si>
  <si>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</si>
  <si>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</si>
  <si>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</si>
  <si>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</si>
  <si>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</si>
  <si>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</si>
  <si>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</si>
  <si>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</si>
  <si>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</si>
  <si>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</si>
  <si>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</si>
  <si>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</si>
  <si>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</si>
  <si>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</si>
  <si>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</si>
  <si>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</si>
  <si>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</si>
  <si>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</si>
  <si>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</si>
  <si>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</si>
  <si>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</si>
  <si>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</si>
  <si>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</si>
  <si>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</si>
  <si>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</si>
  <si>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</si>
  <si>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</si>
  <si>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</si>
  <si>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</si>
  <si>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</si>
  <si>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</si>
  <si>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</si>
  <si>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</si>
  <si>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</si>
  <si>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</si>
  <si>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</si>
  <si>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</si>
  <si>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</si>
  <si>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</si>
  <si>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</si>
  <si>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</si>
  <si>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</si>
  <si>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</si>
  <si>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</si>
  <si>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</si>
  <si>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</si>
  <si>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</si>
  <si>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</si>
  <si>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</si>
  <si>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</si>
  <si>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</si>
  <si>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</si>
  <si>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</si>
  <si>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</si>
  <si>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</si>
  <si>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</si>
  <si>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</si>
  <si>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</si>
  <si>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</si>
  <si>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</si>
  <si>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</si>
  <si>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</si>
  <si>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</si>
  <si>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</si>
  <si>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</si>
  <si>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</si>
  <si>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</si>
  <si>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</si>
  <si>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</si>
  <si>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</si>
  <si>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</si>
  <si>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</si>
  <si>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</si>
  <si>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</si>
  <si>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</si>
  <si>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</si>
  <si>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</si>
  <si>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</si>
  <si>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</si>
  <si>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</si>
  <si>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</si>
  <si>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</si>
  <si>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</si>
  <si>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</si>
  <si>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</si>
  <si>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</si>
  <si>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</si>
  <si>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</si>
  <si>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</si>
  <si>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</si>
  <si>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</si>
  <si>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</si>
  <si>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</si>
  <si>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</si>
  <si>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</si>
  <si>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</si>
  <si>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</si>
  <si>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</si>
  <si>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</si>
  <si>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</si>
  <si>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</si>
  <si>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</si>
  <si>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</si>
  <si>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</si>
  <si>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</si>
  <si>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</si>
  <si>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</si>
  <si>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</si>
  <si>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</si>
  <si>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</si>
  <si>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</si>
  <si>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</si>
  <si>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</si>
  <si>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</si>
  <si>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</si>
  <si>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</si>
  <si>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</si>
  <si>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</si>
  <si>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</si>
  <si>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</si>
  <si>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</si>
  <si>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</si>
  <si>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</si>
  <si>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</si>
  <si>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</si>
  <si>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</si>
  <si>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</si>
  <si>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</si>
  <si>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</si>
  <si>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</si>
  <si>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</si>
  <si>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</si>
  <si>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</si>
  <si>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</si>
  <si>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</si>
  <si>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</si>
  <si>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</si>
  <si>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</si>
  <si>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</si>
  <si>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</si>
  <si>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</si>
  <si>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</si>
  <si>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</si>
  <si>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</si>
  <si>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</si>
  <si>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</si>
  <si>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</si>
  <si>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</si>
  <si>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</si>
  <si>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</si>
  <si>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</si>
  <si>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</si>
  <si>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</si>
  <si>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</si>
  <si>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</si>
  <si>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</si>
  <si>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</si>
  <si>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</si>
  <si>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</si>
  <si>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</si>
  <si>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</si>
  <si>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</si>
  <si>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</si>
  <si>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</si>
  <si>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</si>
  <si>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</si>
  <si>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</si>
  <si>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</si>
  <si>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</si>
  <si>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</si>
  <si>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</si>
  <si>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</si>
  <si>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</si>
  <si>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</si>
  <si>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</si>
  <si>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</si>
  <si>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</si>
  <si>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</si>
  <si>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</si>
  <si>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</si>
  <si>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</si>
  <si>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</si>
  <si>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</si>
  <si>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</si>
  <si>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</si>
  <si>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</si>
  <si>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</si>
  <si>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</si>
  <si>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</si>
  <si>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</si>
  <si>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</si>
  <si>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</si>
  <si>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</si>
  <si>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</si>
  <si>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</si>
  <si>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</si>
  <si>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</si>
  <si>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</si>
  <si>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</si>
  <si>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</si>
  <si>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</si>
  <si>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</si>
  <si>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</si>
  <si>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</si>
  <si>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</si>
  <si>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</si>
  <si>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</si>
  <si>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</si>
  <si>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</si>
  <si>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</si>
  <si>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</si>
  <si>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</si>
  <si>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</si>
  <si>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</si>
  <si>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</si>
  <si>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</si>
  <si>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</si>
  <si>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</si>
  <si>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</si>
  <si>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</si>
  <si>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</si>
  <si>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</si>
  <si>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</si>
  <si>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</si>
  <si>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</si>
  <si>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</si>
  <si>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</si>
  <si>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</si>
  <si>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</si>
  <si>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</si>
  <si>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</si>
  <si>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</si>
  <si>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</si>
  <si>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</si>
  <si>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</si>
  <si>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</si>
  <si>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</si>
  <si>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</si>
  <si>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</si>
  <si>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</si>
  <si>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</si>
  <si>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</si>
  <si>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</si>
  <si>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</si>
  <si>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</si>
  <si>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</si>
  <si>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</si>
  <si>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</si>
  <si>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</si>
  <si>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</si>
  <si>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</si>
  <si>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</si>
  <si>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</si>
  <si>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</si>
  <si>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</si>
  <si>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</si>
  <si>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</si>
  <si>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</si>
  <si>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</si>
  <si>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</si>
  <si>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</si>
  <si>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</si>
  <si>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</si>
  <si>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</si>
  <si>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</si>
  <si>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</si>
  <si>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</si>
  <si>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</si>
  <si>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</si>
  <si>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</si>
  <si>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</si>
  <si>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</si>
  <si>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</si>
  <si>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</si>
  <si>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</si>
  <si>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</si>
  <si>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</si>
  <si>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</si>
  <si>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</si>
  <si>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</si>
  <si>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</si>
  <si>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</si>
  <si>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</si>
  <si>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</si>
  <si>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</si>
  <si>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</si>
  <si>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</si>
  <si>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</si>
  <si>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</si>
  <si>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</si>
  <si>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</si>
  <si>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</si>
  <si>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</si>
  <si>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</si>
  <si>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</si>
  <si>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</si>
  <si>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</si>
  <si>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</si>
  <si>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</si>
  <si>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</si>
  <si>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</si>
  <si>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</si>
  <si>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</si>
  <si>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</si>
  <si>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</si>
  <si>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</si>
  <si>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</si>
  <si>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</si>
  <si>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</si>
  <si>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</si>
  <si>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</si>
  <si>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</si>
  <si>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</si>
  <si>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</si>
  <si>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</si>
  <si>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</si>
  <si>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</si>
  <si>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</si>
  <si>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</si>
  <si>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</si>
  <si>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</si>
  <si>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</si>
  <si>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</si>
  <si>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</si>
  <si>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</si>
  <si>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</si>
  <si>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</si>
  <si>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</si>
  <si>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</si>
  <si>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</si>
  <si>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</si>
  <si>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</si>
  <si>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</si>
  <si>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</si>
  <si>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</si>
  <si>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</si>
  <si>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</si>
  <si>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</si>
  <si>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</si>
  <si>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</si>
  <si>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</si>
  <si>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</si>
  <si>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</si>
  <si>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</si>
  <si>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</si>
  <si>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</si>
  <si>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</si>
  <si>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</si>
  <si>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</si>
  <si>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</si>
  <si>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</si>
  <si>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</si>
  <si>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</si>
  <si>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</si>
  <si>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</si>
  <si>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</si>
  <si>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</si>
  <si>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</si>
  <si>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</si>
  <si>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</si>
  <si>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</si>
  <si>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</si>
  <si>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</si>
  <si>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</si>
  <si>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</si>
  <si>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</si>
  <si>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</si>
  <si>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</si>
  <si>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</si>
  <si>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</si>
  <si>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</si>
  <si>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</si>
  <si>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</si>
  <si>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</si>
  <si>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</si>
  <si>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</si>
  <si>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</si>
  <si>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</si>
  <si>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</si>
  <si>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</si>
  <si>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</si>
  <si>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</si>
  <si>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</si>
  <si>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</si>
  <si>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</si>
  <si>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</si>
  <si>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</si>
  <si>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</si>
  <si>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</si>
  <si>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</si>
  <si>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</si>
  <si>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</si>
  <si>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</si>
  <si>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</si>
  <si>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</si>
  <si>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</si>
  <si>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</si>
  <si>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</si>
  <si>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</si>
  <si>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</si>
  <si>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</si>
  <si>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</si>
  <si>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</si>
  <si>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</si>
  <si>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</si>
  <si>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</si>
  <si>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</si>
  <si>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</si>
  <si>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</si>
  <si>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</si>
  <si>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</si>
  <si>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</si>
  <si>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</si>
  <si>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</si>
  <si>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</si>
  <si>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</si>
  <si>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</si>
  <si>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</si>
  <si>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</si>
  <si>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</si>
  <si>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</si>
  <si>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</si>
  <si>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</si>
  <si>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</si>
  <si>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</si>
  <si>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</si>
  <si>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</si>
  <si>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</si>
  <si>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</si>
  <si>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</si>
  <si>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</si>
  <si>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</si>
  <si>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</si>
  <si>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</si>
  <si>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</si>
  <si>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</si>
  <si>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</si>
  <si>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</si>
  <si>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</si>
  <si>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</si>
  <si>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</si>
  <si>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</si>
  <si>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</si>
  <si>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</si>
  <si>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</si>
  <si>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</si>
  <si>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</si>
  <si>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</si>
  <si>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</si>
  <si>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</si>
  <si>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</si>
  <si>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</si>
  <si>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</si>
  <si>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</si>
  <si>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</si>
  <si>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</si>
  <si>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</si>
  <si>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</si>
  <si>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</si>
  <si>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</si>
  <si>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</si>
  <si>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</si>
  <si>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</si>
  <si>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</si>
  <si>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</si>
  <si>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</si>
  <si>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</si>
  <si>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</si>
  <si>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</si>
  <si>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</si>
  <si>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</si>
  <si>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</si>
  <si>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</si>
  <si>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</si>
  <si>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</si>
  <si>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</si>
  <si>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</si>
  <si>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</si>
  <si>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</si>
  <si>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</si>
  <si>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</si>
  <si>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</si>
  <si>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</si>
  <si>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</si>
  <si>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</si>
  <si>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</si>
  <si>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</si>
  <si>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</si>
  <si>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</si>
  <si>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</si>
  <si>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</si>
  <si>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</si>
  <si>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</si>
  <si>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</si>
  <si>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</si>
  <si>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</si>
  <si>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</si>
  <si>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</si>
  <si>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</si>
  <si>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</si>
  <si>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</si>
  <si>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</si>
  <si>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</si>
  <si>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</si>
  <si>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</si>
  <si>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</si>
  <si>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</si>
  <si>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</si>
  <si>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</si>
  <si>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</si>
  <si>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</si>
  <si>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</si>
  <si>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</si>
  <si>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</si>
  <si>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</si>
  <si>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</si>
  <si>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</si>
  <si>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</si>
  <si>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</si>
  <si>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</si>
  <si>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</si>
  <si>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</si>
  <si>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</si>
  <si>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</si>
  <si>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</si>
  <si>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</si>
  <si>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</si>
  <si>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</si>
  <si>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</si>
  <si>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</si>
  <si>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</si>
  <si>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</si>
  <si>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</si>
  <si>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</si>
  <si>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</si>
  <si>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</si>
  <si>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</si>
  <si>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</si>
  <si>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</si>
  <si>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</si>
  <si>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</si>
  <si>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</si>
  <si>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</si>
  <si>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</si>
  <si>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</si>
  <si>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</si>
  <si>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</si>
  <si>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</si>
  <si>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</si>
  <si>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</si>
  <si>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</si>
  <si>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</si>
  <si>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</si>
  <si>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</si>
  <si>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</si>
  <si>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</si>
  <si>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</si>
  <si>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</si>
  <si>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</si>
  <si>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</si>
  <si>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</si>
  <si>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</si>
  <si>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</si>
  <si>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</si>
  <si>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</si>
  <si>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</si>
  <si>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</si>
  <si>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</si>
  <si>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</si>
  <si>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</si>
  <si>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</si>
  <si>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</si>
  <si>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</si>
  <si>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</si>
  <si>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</si>
  <si>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</si>
  <si>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</si>
  <si>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</si>
  <si>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</si>
  <si>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</si>
  <si>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</si>
  <si>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</si>
  <si>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</si>
  <si>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</si>
  <si>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</si>
  <si>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</si>
  <si>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</si>
  <si>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</si>
  <si>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</si>
  <si>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</si>
  <si>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</si>
  <si>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</si>
  <si>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</si>
  <si>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</si>
  <si>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</si>
  <si>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</si>
  <si>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</si>
  <si>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</si>
  <si>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</si>
  <si>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</si>
  <si>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</si>
  <si>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</si>
  <si>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</si>
  <si>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</si>
  <si>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</si>
  <si>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</si>
  <si>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</si>
  <si>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</si>
  <si>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</si>
  <si>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</si>
  <si>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</si>
  <si>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</si>
  <si>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</si>
  <si>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</si>
  <si>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</si>
  <si>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</si>
  <si>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</si>
  <si>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</si>
  <si>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</si>
  <si>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</si>
  <si>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</si>
  <si>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</si>
  <si>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</si>
  <si>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</si>
  <si>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</si>
  <si>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</si>
  <si>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</si>
  <si>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</si>
  <si>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</si>
  <si>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</si>
  <si>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</si>
  <si>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</si>
  <si>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</si>
  <si>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</si>
  <si>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</si>
  <si>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</si>
  <si>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</si>
  <si>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</si>
  <si>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</si>
  <si>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</si>
  <si>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</si>
  <si>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</si>
  <si>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</si>
  <si>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</si>
  <si>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</si>
  <si>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</si>
  <si>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</si>
  <si>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</si>
  <si>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</si>
  <si>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</si>
  <si>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</si>
  <si>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</si>
  <si>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</si>
  <si>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</si>
  <si>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</si>
  <si>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</si>
  <si>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</si>
  <si>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</si>
  <si>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</si>
  <si>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</si>
  <si>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</si>
  <si>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</si>
  <si>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</si>
  <si>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</si>
  <si>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</si>
  <si>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</si>
  <si>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</si>
  <si>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</si>
  <si>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</si>
  <si>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</si>
  <si>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</si>
  <si>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</si>
  <si>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</si>
  <si>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</si>
  <si>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</si>
  <si>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</si>
  <si>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</si>
  <si>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</si>
  <si>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</si>
  <si>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</si>
  <si>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</si>
  <si>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</si>
  <si>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</si>
  <si>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</si>
  <si>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</si>
  <si>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</si>
  <si>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</si>
  <si>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</si>
  <si>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</si>
  <si>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</si>
  <si>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</si>
  <si>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</si>
  <si>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</si>
  <si>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</si>
  <si>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</si>
  <si>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</si>
  <si>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</si>
  <si>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</si>
  <si>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</si>
  <si>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</si>
  <si>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</si>
  <si>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</si>
  <si>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</si>
  <si>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</si>
  <si>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</si>
  <si>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</si>
  <si>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</si>
  <si>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</si>
  <si>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</si>
  <si>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</si>
  <si>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</si>
  <si>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</si>
  <si>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</si>
  <si>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</si>
  <si>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</si>
  <si>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</si>
  <si>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</si>
  <si>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</si>
  <si>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</si>
  <si>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</si>
  <si>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</si>
  <si>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</si>
  <si>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</si>
  <si>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</si>
  <si>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</si>
  <si>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</si>
  <si>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</si>
  <si>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</si>
  <si>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</si>
  <si>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</si>
  <si>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</si>
  <si>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</si>
  <si>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</si>
  <si>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</si>
  <si>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</si>
  <si>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</si>
  <si>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</si>
  <si>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</si>
  <si>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</si>
  <si>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</si>
  <si>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</si>
  <si>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</si>
  <si>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</si>
  <si>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</si>
  <si>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</si>
  <si>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</si>
  <si>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</si>
  <si>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</si>
  <si>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</si>
  <si>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</si>
  <si>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</si>
  <si>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</si>
  <si>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</si>
  <si>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</si>
  <si>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</si>
  <si>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</si>
  <si>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</si>
  <si>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</si>
  <si>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</si>
  <si>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</si>
  <si>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</si>
  <si>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</si>
  <si>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</si>
  <si>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</si>
  <si>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</si>
  <si>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</si>
  <si>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</si>
  <si>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</si>
  <si>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</si>
  <si>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</si>
  <si>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</si>
  <si>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</si>
  <si>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</si>
  <si>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</si>
  <si>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</si>
  <si>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</si>
  <si>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</si>
  <si>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</si>
  <si>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</si>
  <si>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</si>
  <si>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</si>
  <si>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</si>
  <si>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</si>
  <si>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</si>
  <si>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</si>
  <si>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</si>
  <si>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</si>
  <si>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</si>
  <si>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</si>
  <si>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</si>
  <si>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</si>
  <si>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</si>
  <si>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</si>
  <si>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</si>
  <si>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</si>
  <si>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</si>
  <si>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</si>
  <si>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</si>
  <si>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</si>
  <si>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</si>
  <si>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</si>
  <si>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</si>
  <si>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</si>
  <si>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</si>
  <si>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</si>
  <si>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</si>
  <si>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</si>
  <si>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</si>
  <si>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</si>
  <si>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</si>
  <si>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</si>
  <si>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</si>
  <si>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</si>
  <si>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</si>
  <si>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</si>
  <si>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</si>
  <si>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</si>
  <si>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</si>
  <si>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</si>
  <si>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</si>
  <si>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</si>
  <si>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</si>
  <si>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</si>
  <si>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</si>
  <si>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</si>
  <si>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</si>
  <si>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</si>
  <si>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</si>
  <si>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</si>
  <si>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</si>
  <si>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</si>
  <si>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</si>
  <si>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</si>
  <si>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</si>
  <si>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</si>
  <si>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</si>
  <si>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</si>
  <si>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</si>
  <si>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</si>
  <si>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</si>
  <si>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</si>
  <si>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</si>
  <si>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</si>
  <si>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</si>
  <si>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</si>
  <si>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</si>
  <si>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</si>
  <si>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</si>
  <si>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</si>
  <si>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</si>
  <si>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</si>
  <si>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</si>
  <si>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</si>
  <si>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</si>
  <si>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</si>
  <si>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</si>
  <si>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</si>
  <si>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</si>
  <si>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</si>
  <si>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</si>
  <si>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</si>
  <si>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</si>
  <si>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</si>
  <si>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</si>
  <si>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</si>
  <si>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</si>
  <si>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</si>
  <si>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</si>
  <si>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</si>
  <si>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</si>
  <si>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</si>
  <si>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</si>
  <si>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</si>
  <si>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</si>
  <si>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</si>
  <si>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</si>
  <si>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</si>
  <si>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</si>
  <si>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</si>
  <si>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</si>
  <si>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</si>
  <si>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</si>
  <si>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</si>
  <si>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</si>
  <si>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</si>
  <si>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</si>
  <si>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</si>
  <si>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</si>
  <si>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</si>
  <si>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</si>
  <si>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</si>
  <si>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</si>
  <si>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</si>
  <si>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</si>
  <si>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</si>
  <si>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</si>
  <si>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</si>
  <si>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</si>
  <si>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</si>
  <si>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</si>
  <si>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</si>
  <si>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</si>
  <si>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</si>
  <si>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</si>
  <si>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</si>
  <si>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</si>
  <si>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</si>
  <si>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</si>
  <si>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</si>
  <si>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</si>
  <si>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</si>
  <si>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</si>
  <si>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</si>
  <si>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</si>
  <si>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</si>
  <si>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</si>
  <si>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</si>
  <si>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</si>
  <si>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</si>
  <si>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</si>
  <si>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</si>
  <si>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</si>
  <si>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</si>
  <si>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</si>
  <si>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</si>
  <si>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</si>
  <si>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</si>
  <si>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</si>
  <si>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</si>
  <si>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</si>
  <si>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</si>
  <si>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</si>
  <si>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</si>
  <si>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</si>
  <si>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</si>
  <si>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</si>
  <si>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</si>
  <si>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</si>
  <si>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</si>
  <si>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</si>
  <si>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</si>
  <si>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</si>
  <si>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</si>
  <si>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</si>
  <si>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</si>
  <si>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</si>
  <si>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</si>
  <si>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</si>
  <si>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</si>
  <si>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</si>
  <si>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</si>
  <si>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</si>
  <si>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</si>
  <si>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</si>
  <si>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</si>
  <si>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</si>
  <si>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</si>
  <si>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</si>
  <si>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</si>
  <si>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</si>
  <si>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</si>
  <si>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</si>
  <si>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</si>
  <si>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</si>
  <si>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</si>
  <si>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</si>
  <si>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</si>
  <si>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</si>
  <si>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</si>
  <si>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</si>
  <si>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</si>
  <si>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</si>
  <si>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</si>
  <si>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</si>
  <si>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</si>
  <si>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</si>
  <si>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</si>
  <si>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</si>
  <si>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</si>
  <si>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</si>
  <si>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</si>
  <si>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</si>
  <si>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</si>
  <si>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</si>
  <si>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</si>
  <si>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</si>
  <si>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</si>
  <si>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</si>
  <si>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</si>
  <si>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</si>
  <si>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</si>
  <si>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</si>
  <si>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</si>
  <si>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</si>
  <si>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</si>
  <si>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</si>
  <si>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</si>
  <si>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</si>
  <si>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</si>
  <si>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</si>
  <si>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</si>
  <si>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</si>
  <si>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</si>
  <si>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</si>
  <si>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</si>
  <si>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</si>
  <si>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</si>
  <si>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</si>
  <si>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</si>
  <si>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</si>
  <si>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</si>
  <si>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</si>
  <si>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</si>
  <si>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</si>
  <si>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</si>
  <si>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</si>
  <si>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</si>
  <si>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</si>
  <si>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</si>
  <si>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</si>
  <si>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</si>
  <si>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</si>
  <si>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</si>
  <si>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</si>
  <si>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</si>
  <si>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</si>
  <si>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</si>
  <si>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</si>
  <si>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</si>
  <si>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</si>
  <si>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</si>
  <si>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</si>
  <si>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</si>
  <si>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</si>
  <si>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</si>
  <si>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</si>
  <si>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</si>
  <si>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</si>
  <si>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</si>
  <si>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</si>
  <si>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</si>
  <si>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</si>
  <si>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</si>
  <si>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</si>
  <si>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</si>
  <si>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</si>
  <si>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</si>
  <si>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</si>
  <si>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</si>
  <si>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</si>
  <si>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</si>
  <si>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</si>
  <si>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</si>
  <si>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</si>
  <si>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</si>
  <si>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</si>
  <si>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</si>
  <si>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</si>
  <si>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</si>
  <si>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</si>
  <si>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</si>
  <si>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</si>
  <si>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</si>
  <si>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</si>
  <si>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</si>
  <si>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</si>
  <si>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</si>
  <si>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</si>
  <si>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</si>
  <si>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</si>
  <si>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</si>
  <si>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</si>
  <si>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</si>
  <si>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</si>
  <si>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</si>
  <si>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</si>
  <si>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</si>
  <si>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</si>
  <si>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</si>
  <si>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</si>
  <si>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</si>
  <si>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</si>
  <si>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</si>
  <si>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</si>
  <si>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</si>
  <si>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</si>
  <si>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</si>
  <si>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</si>
  <si>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</si>
  <si>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</si>
  <si>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</si>
  <si>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</si>
  <si>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</si>
  <si>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</si>
  <si>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</si>
  <si>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</si>
  <si>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</si>
  <si>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</si>
  <si>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</si>
  <si>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</si>
  <si>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</si>
  <si>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</si>
  <si>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</si>
  <si>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</si>
  <si>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</si>
  <si>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</si>
  <si>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</si>
  <si>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</si>
  <si>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</si>
  <si>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</si>
  <si>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</si>
  <si>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</si>
  <si>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</si>
  <si>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</si>
  <si>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</si>
  <si>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</si>
  <si>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</si>
  <si>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</si>
  <si>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</si>
  <si>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</si>
  <si>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</si>
  <si>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</si>
  <si>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</si>
  <si>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</si>
  <si>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</si>
  <si>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</si>
  <si>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</si>
  <si>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</si>
  <si>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</si>
  <si>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</si>
  <si>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</si>
  <si>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</si>
  <si>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</si>
  <si>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</si>
  <si>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</si>
  <si>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</si>
  <si>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</si>
  <si>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</si>
  <si>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</si>
  <si>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</si>
  <si>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</si>
  <si>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</si>
  <si>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</si>
  <si>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</si>
  <si>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</si>
  <si>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</si>
  <si>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</si>
  <si>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</si>
  <si>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</si>
  <si>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</si>
  <si>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</si>
  <si>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</si>
  <si>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</si>
  <si>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</si>
  <si>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</si>
  <si>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</si>
  <si>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</si>
  <si>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</si>
  <si>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</si>
  <si>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</si>
  <si>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</si>
  <si>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</si>
  <si>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</si>
  <si>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</si>
  <si>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</si>
  <si>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</si>
  <si>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</si>
  <si>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</si>
  <si>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</si>
  <si>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</si>
  <si>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</si>
  <si>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</si>
  <si>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</si>
  <si>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</si>
  <si>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</si>
  <si>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</si>
  <si>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</si>
  <si>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</si>
  <si>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</si>
  <si>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</si>
  <si>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</si>
  <si>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</si>
  <si>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</si>
  <si>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</si>
  <si>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</si>
  <si>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</si>
  <si>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</si>
  <si>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</si>
  <si>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</si>
  <si>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</si>
  <si>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</si>
  <si>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</si>
  <si>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</si>
  <si>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</si>
  <si>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</si>
  <si>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</si>
  <si>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</si>
  <si>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</si>
  <si>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</si>
  <si>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</si>
  <si>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</si>
  <si>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</si>
  <si>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</si>
  <si>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</si>
  <si>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</si>
  <si>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</si>
  <si>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</si>
  <si>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</si>
  <si>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</si>
  <si>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</si>
  <si>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</si>
  <si>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</si>
  <si>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</si>
  <si>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</si>
  <si>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</si>
  <si>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</si>
  <si>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</si>
  <si>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</si>
  <si>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</si>
  <si>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</si>
  <si>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</si>
  <si>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</si>
  <si>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</si>
  <si>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</si>
  <si>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</si>
  <si>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</si>
  <si>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</si>
  <si>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</si>
  <si>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</si>
  <si>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</si>
  <si>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</si>
  <si>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</si>
  <si>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</si>
  <si>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</si>
  <si>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</si>
  <si>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</si>
  <si>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</si>
  <si>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</si>
  <si>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</si>
  <si>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</si>
  <si>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</si>
  <si>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</si>
  <si>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</si>
  <si>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</si>
  <si>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</si>
  <si>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</si>
  <si>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</si>
  <si>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</si>
  <si>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</si>
  <si>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</si>
  <si>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</si>
  <si>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</si>
  <si>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</si>
  <si>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</si>
  <si>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</si>
  <si>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</si>
  <si>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</si>
  <si>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</si>
  <si>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</si>
  <si>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</si>
  <si>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</si>
  <si>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</si>
  <si>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</si>
  <si>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</si>
  <si>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</si>
  <si>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</si>
  <si>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</si>
  <si>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</si>
  <si>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</si>
  <si>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</si>
  <si>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</si>
  <si>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</si>
  <si>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</si>
  <si>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</si>
  <si>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</si>
  <si>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</si>
  <si>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</si>
  <si>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</si>
  <si>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</si>
  <si>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</si>
  <si>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</si>
  <si>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</si>
  <si>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</si>
  <si>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</si>
  <si>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</si>
  <si>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</si>
  <si>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</si>
  <si>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</si>
  <si>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</si>
  <si>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</si>
  <si>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</si>
  <si>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</si>
  <si>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</si>
  <si>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</si>
  <si>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</si>
  <si>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</si>
  <si>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</si>
  <si>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</si>
  <si>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</si>
  <si>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</si>
  <si>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</si>
  <si>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</si>
  <si>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</si>
  <si>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</si>
  <si>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</si>
  <si>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</si>
  <si>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</si>
  <si>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</si>
  <si>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</si>
  <si>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</si>
  <si>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</si>
  <si>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</si>
  <si>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</si>
  <si>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</si>
  <si>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</si>
  <si>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</si>
  <si>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</si>
  <si>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</si>
  <si>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</si>
  <si>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</si>
  <si>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</si>
  <si>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</si>
  <si>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</si>
  <si>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</si>
  <si>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</si>
  <si>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</si>
  <si>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</si>
  <si>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</si>
  <si>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</si>
  <si>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</si>
  <si>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</si>
  <si>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</si>
  <si>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</si>
  <si>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</si>
  <si>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</si>
  <si>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</si>
  <si>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</si>
  <si>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</si>
  <si>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</si>
  <si>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</si>
  <si>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</si>
  <si>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</si>
  <si>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</si>
  <si>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</si>
  <si>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</si>
  <si>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</si>
  <si>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</si>
  <si>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</si>
  <si>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</si>
  <si>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</si>
  <si>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</si>
  <si>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</si>
  <si>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</si>
  <si>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</si>
  <si>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</si>
  <si>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</si>
  <si>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</si>
  <si>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</si>
  <si>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</si>
  <si>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</si>
  <si>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</si>
  <si>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</si>
  <si>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</si>
  <si>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</si>
  <si>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</si>
  <si>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</si>
  <si>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</si>
  <si>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</si>
  <si>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</si>
  <si>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</si>
  <si>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</si>
  <si>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</si>
  <si>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</si>
  <si>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</si>
  <si>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</si>
  <si>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</si>
  <si>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</si>
  <si>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</si>
  <si>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</si>
  <si>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</si>
  <si>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</si>
  <si>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</si>
  <si>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</si>
  <si>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</si>
  <si>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</si>
  <si>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</si>
  <si>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</si>
  <si>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</si>
  <si>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</si>
  <si>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</si>
  <si>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</si>
  <si>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</si>
  <si>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</si>
  <si>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</si>
  <si>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</si>
  <si>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</si>
  <si>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</si>
  <si>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</si>
  <si>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</si>
  <si>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</si>
  <si>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</si>
  <si>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</si>
  <si>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</si>
  <si>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</si>
  <si>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</si>
  <si>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</si>
  <si>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</si>
  <si>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</si>
  <si>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</si>
  <si>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</si>
  <si>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</si>
  <si>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</si>
  <si>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</si>
  <si>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</si>
  <si>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</si>
  <si>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</si>
  <si>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</si>
  <si>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</si>
  <si>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</si>
  <si>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</si>
  <si>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</si>
  <si>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</si>
  <si>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</si>
  <si>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</si>
  <si>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</si>
  <si>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</si>
  <si>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</si>
  <si>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</si>
  <si>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</si>
  <si>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</si>
  <si>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</si>
  <si>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</si>
  <si>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</si>
  <si>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</si>
  <si>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</si>
  <si>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</si>
  <si>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</si>
  <si>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</si>
  <si>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</si>
  <si>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</si>
  <si>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</si>
  <si>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</si>
  <si>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</si>
  <si>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</si>
  <si>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</si>
  <si>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</si>
  <si>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</si>
  <si>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</si>
  <si>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</si>
  <si>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</si>
  <si>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</si>
  <si>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</si>
  <si>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</si>
  <si>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</si>
  <si>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</si>
  <si>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</si>
  <si>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</si>
  <si>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</si>
  <si>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</si>
  <si>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</si>
  <si>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</si>
  <si>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</si>
  <si>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</si>
  <si>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</si>
  <si>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</si>
  <si>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</si>
  <si>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</si>
  <si>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</si>
  <si>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</si>
  <si>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</si>
  <si>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</si>
  <si>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</si>
  <si>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</si>
  <si>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</si>
  <si>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</si>
  <si>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</si>
  <si>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</si>
  <si>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</si>
  <si>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</si>
  <si>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</si>
  <si>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</si>
  <si>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</si>
  <si>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</si>
  <si>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</si>
  <si>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</si>
  <si>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</si>
  <si>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</si>
  <si>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</si>
  <si>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</si>
  <si>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</si>
  <si>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</si>
  <si>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</si>
  <si>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</si>
  <si>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</si>
  <si>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</si>
  <si>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</si>
  <si>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</si>
  <si>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</si>
  <si>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</si>
  <si>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</si>
  <si>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</si>
  <si>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</si>
  <si>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</si>
  <si>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</si>
  <si>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</si>
  <si>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</si>
  <si>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</si>
  <si>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</si>
  <si>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</si>
  <si>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</si>
  <si>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</si>
  <si>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</si>
  <si>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</si>
  <si>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</si>
  <si>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</si>
  <si>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</si>
  <si>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</si>
  <si>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</si>
  <si>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</si>
  <si>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</si>
  <si>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</si>
  <si>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</si>
  <si>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</si>
  <si>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</si>
  <si>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</si>
  <si>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</si>
  <si>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</si>
  <si>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</si>
  <si>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</si>
  <si>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</si>
  <si>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</si>
  <si>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</si>
  <si>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</si>
  <si>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</si>
  <si>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</si>
  <si>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</si>
  <si>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</si>
  <si>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</si>
  <si>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</si>
  <si>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</si>
  <si>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</si>
  <si>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</si>
  <si>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</si>
  <si>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</si>
  <si>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</si>
  <si>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</si>
  <si>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</si>
  <si>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</si>
  <si>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</si>
  <si>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</si>
  <si>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</si>
  <si>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</si>
  <si>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</si>
  <si>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</si>
  <si>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</si>
  <si>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</si>
  <si>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</si>
  <si>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</si>
  <si>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</si>
  <si>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</si>
  <si>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</si>
  <si>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</si>
  <si>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</si>
  <si>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</si>
  <si>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</si>
  <si>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</si>
  <si>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</si>
  <si>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</si>
  <si>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</si>
  <si>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</si>
  <si>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</si>
  <si>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</si>
  <si>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</si>
  <si>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</si>
  <si>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</si>
  <si>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</si>
  <si>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</si>
  <si>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</si>
  <si>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</si>
  <si>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</si>
  <si>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</si>
  <si>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</si>
  <si>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</si>
  <si>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</si>
  <si>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</si>
  <si>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</si>
  <si>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</si>
  <si>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</si>
  <si>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</si>
  <si>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</si>
  <si>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</si>
  <si>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</si>
  <si>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</si>
  <si>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</si>
  <si>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</si>
  <si>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</si>
  <si>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</si>
  <si>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</si>
  <si>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</si>
  <si>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</si>
  <si>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</si>
  <si>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</si>
  <si>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</si>
  <si>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</si>
  <si>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</si>
  <si>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</si>
  <si>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</si>
  <si>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</si>
  <si>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</si>
  <si>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</si>
  <si>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</si>
  <si>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</si>
  <si>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</si>
  <si>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</si>
  <si>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</si>
  <si>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</si>
  <si>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</si>
  <si>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</si>
  <si>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</si>
  <si>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</si>
  <si>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</si>
  <si>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</si>
  <si>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</si>
  <si>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</si>
  <si>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</si>
  <si>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</si>
  <si>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</si>
  <si>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</si>
  <si>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</si>
  <si>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</si>
  <si>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</si>
  <si>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</si>
  <si>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</si>
  <si>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</si>
  <si>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</si>
  <si>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</si>
  <si>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</si>
  <si>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</si>
  <si>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</si>
  <si>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</si>
  <si>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</si>
  <si>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</si>
  <si>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</si>
  <si>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</si>
  <si>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</si>
  <si>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</si>
  <si>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</si>
  <si>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</si>
  <si>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</si>
  <si>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</si>
  <si>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</si>
  <si>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</si>
  <si>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</si>
  <si>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</si>
  <si>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</si>
  <si>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</si>
  <si>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</si>
  <si>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</si>
  <si>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</si>
  <si>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</si>
  <si>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</si>
  <si>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</si>
  <si>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</si>
  <si>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</si>
  <si>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</si>
  <si>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</si>
  <si>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</si>
  <si>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</si>
  <si>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</si>
  <si>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</si>
  <si>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</si>
  <si>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</si>
  <si>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</si>
  <si>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</si>
  <si>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</si>
  <si>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</si>
  <si>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</si>
  <si>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</si>
  <si>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</si>
  <si>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</si>
  <si>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</si>
  <si>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</si>
  <si>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</si>
  <si>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</si>
  <si>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</si>
  <si>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</si>
  <si>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</si>
  <si>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</si>
  <si>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</si>
  <si>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</si>
  <si>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</si>
  <si>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</si>
  <si>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</si>
  <si>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</si>
  <si>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</si>
  <si>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</si>
  <si>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</si>
  <si>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</si>
  <si>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</si>
  <si>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</si>
  <si>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</si>
  <si>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</si>
  <si>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</si>
  <si>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</si>
  <si>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</si>
  <si>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</si>
  <si>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</si>
  <si>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</si>
  <si>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</si>
  <si>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</si>
  <si>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</si>
  <si>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</si>
  <si>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</si>
  <si>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</si>
  <si>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</si>
  <si>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</si>
  <si>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</si>
  <si>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</si>
  <si>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</si>
  <si>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</si>
  <si>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</si>
  <si>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</si>
  <si>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</si>
  <si>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</si>
  <si>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</si>
  <si>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</si>
  <si>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</si>
  <si>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</si>
  <si>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</si>
  <si>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</si>
  <si>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</si>
  <si>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</si>
  <si>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</si>
  <si>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</si>
  <si>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</si>
  <si>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</si>
  <si>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</si>
  <si>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</si>
  <si>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</si>
  <si>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</si>
  <si>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</si>
  <si>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</si>
  <si>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</si>
  <si>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</si>
  <si>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</si>
  <si>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</si>
  <si>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</si>
  <si>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</si>
  <si>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</si>
  <si>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</si>
  <si>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</si>
  <si>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</si>
  <si>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</si>
  <si>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</si>
  <si>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</si>
  <si>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</si>
  <si>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</si>
  <si>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</si>
  <si>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</si>
  <si>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</si>
  <si>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</si>
  <si>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</si>
  <si>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</si>
  <si>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</si>
  <si>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</si>
  <si>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</si>
  <si>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</si>
  <si>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</si>
  <si>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</si>
  <si>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</si>
  <si>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</si>
  <si>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</si>
  <si>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</si>
  <si>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</si>
  <si>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</si>
  <si>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</si>
  <si>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</si>
  <si>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</si>
  <si>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</si>
  <si>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</si>
  <si>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</si>
  <si>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</si>
  <si>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</si>
  <si>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</si>
  <si>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</si>
  <si>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</si>
  <si>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</si>
  <si>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</si>
  <si>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</si>
  <si>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</si>
  <si>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</si>
  <si>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</si>
  <si>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</si>
  <si>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</si>
  <si>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</si>
  <si>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</si>
  <si>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</si>
  <si>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</si>
  <si>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</si>
  <si>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</si>
  <si>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</si>
  <si>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</si>
  <si>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</si>
  <si>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</si>
  <si>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</si>
  <si>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</si>
  <si>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</si>
  <si>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</si>
  <si>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</si>
  <si>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</si>
  <si>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</si>
  <si>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</si>
  <si>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</si>
  <si>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</si>
  <si>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</si>
  <si>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</si>
  <si>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</si>
  <si>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</si>
  <si>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</si>
  <si>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</si>
  <si>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</si>
  <si>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</si>
  <si>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</si>
  <si>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</si>
  <si>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</si>
  <si>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</si>
  <si>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</si>
  <si>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</si>
  <si>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</si>
  <si>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</si>
  <si>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</si>
  <si>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</si>
  <si>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</si>
  <si>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</si>
  <si>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</si>
  <si>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</si>
  <si>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</si>
  <si>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</si>
  <si>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</si>
  <si>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</si>
  <si>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</si>
  <si>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</si>
  <si>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</si>
  <si>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</si>
  <si>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</si>
  <si>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</si>
  <si>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</si>
  <si>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</si>
  <si>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</si>
  <si>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</si>
  <si>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</si>
  <si>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</si>
  <si>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</si>
  <si>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</si>
  <si>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</si>
  <si>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</si>
  <si>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</si>
  <si>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</si>
  <si>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</si>
  <si>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</si>
  <si>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</si>
  <si>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</si>
  <si>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</si>
  <si>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</si>
  <si>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</si>
  <si>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</si>
  <si>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</si>
  <si>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</si>
  <si>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</si>
  <si>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</si>
  <si>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</si>
  <si>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</si>
  <si>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</si>
  <si>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</si>
  <si>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</si>
  <si>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</si>
  <si>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</si>
  <si>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</si>
  <si>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</si>
  <si>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</si>
  <si>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</si>
  <si>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</si>
  <si>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</si>
  <si>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</si>
  <si>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</si>
  <si>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</si>
  <si>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</si>
  <si>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</si>
  <si>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</si>
  <si>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</si>
  <si>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</si>
  <si>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</si>
  <si>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</si>
  <si>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</si>
  <si>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</si>
  <si>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</si>
  <si>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</si>
  <si>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</si>
  <si>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</si>
  <si>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</si>
  <si>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</si>
  <si>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</si>
  <si>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</si>
  <si>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</si>
  <si>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</si>
  <si>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</si>
  <si>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</si>
  <si>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</si>
  <si>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</si>
  <si>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</si>
  <si>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</si>
  <si>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</si>
  <si>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</si>
  <si>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</si>
  <si>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</si>
  <si>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</si>
  <si>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</si>
  <si>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</si>
  <si>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</si>
  <si>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</si>
  <si>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</si>
  <si>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</si>
  <si>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</si>
  <si>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</si>
  <si>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</si>
  <si>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</si>
  <si>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</si>
  <si>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</si>
  <si>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</si>
  <si>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</si>
  <si>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</si>
  <si>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</si>
  <si>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</si>
  <si>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</si>
  <si>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</si>
  <si>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</si>
  <si>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</si>
  <si>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</si>
  <si>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</si>
  <si>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</si>
  <si>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</si>
  <si>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</si>
  <si>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</si>
  <si>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</si>
  <si>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</si>
  <si>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</si>
  <si>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</si>
  <si>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</si>
  <si>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</si>
  <si>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</si>
  <si>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</si>
  <si>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</si>
  <si>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</si>
  <si>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</si>
  <si>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</si>
  <si>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</si>
  <si>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</si>
  <si>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</si>
  <si>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</si>
  <si>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</si>
  <si>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</si>
  <si>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</si>
  <si>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</si>
  <si>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</si>
  <si>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</si>
  <si>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</si>
  <si>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</si>
  <si>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</si>
  <si>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</si>
  <si>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</si>
  <si>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</si>
  <si>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</si>
  <si>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</si>
  <si>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</si>
  <si>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</si>
  <si>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</si>
  <si>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</si>
  <si>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</si>
  <si>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</si>
  <si>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</si>
  <si>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</si>
  <si>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</si>
  <si>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</si>
  <si>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</si>
  <si>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</si>
  <si>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</si>
  <si>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</si>
  <si>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</si>
  <si>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</si>
  <si>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</si>
  <si>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</si>
  <si>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</si>
  <si>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</si>
  <si>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</si>
  <si>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</si>
  <si>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</si>
  <si>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</si>
  <si>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</si>
  <si>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</si>
  <si>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</si>
  <si>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</si>
  <si>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</si>
  <si>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</si>
  <si>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</si>
  <si>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</si>
  <si>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</si>
  <si>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</si>
  <si>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</si>
  <si>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</si>
  <si>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</si>
  <si>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</si>
  <si>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</si>
  <si>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</si>
  <si>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</si>
  <si>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</si>
  <si>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</si>
  <si>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</si>
  <si>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</si>
  <si>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</si>
  <si>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</si>
  <si>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</si>
  <si>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</si>
  <si>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</si>
  <si>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</si>
  <si>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</si>
  <si>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</si>
  <si>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</si>
  <si>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</si>
  <si>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</si>
  <si>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</si>
  <si>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</si>
  <si>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</si>
  <si>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</si>
  <si>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</si>
  <si>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</si>
  <si>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</si>
  <si>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</si>
  <si>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</si>
  <si>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</si>
  <si>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</si>
  <si>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</si>
  <si>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</si>
  <si>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</si>
  <si>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</si>
  <si>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</si>
  <si>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</si>
  <si>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</si>
  <si>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</si>
  <si>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</si>
  <si>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</si>
  <si>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</si>
  <si>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</si>
  <si>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</si>
  <si>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</si>
  <si>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</si>
  <si>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</si>
  <si>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</si>
  <si>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</si>
  <si>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</si>
  <si>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</si>
  <si>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</si>
  <si>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</si>
  <si>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</si>
  <si>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</si>
  <si>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</si>
  <si>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</si>
  <si>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</si>
  <si>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</si>
  <si>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</si>
  <si>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</si>
  <si>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</si>
  <si>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</si>
  <si>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</si>
  <si>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</si>
  <si>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</si>
  <si>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</si>
  <si>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</si>
  <si>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</si>
  <si>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</si>
  <si>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</si>
  <si>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</si>
  <si>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</si>
  <si>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</si>
  <si>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</si>
  <si>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</si>
  <si>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</si>
  <si>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</si>
  <si>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</si>
  <si>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</si>
  <si>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</si>
  <si>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</si>
  <si>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</si>
  <si>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</si>
  <si>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</si>
  <si>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</si>
  <si>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</si>
  <si>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</si>
  <si>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</si>
  <si>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</si>
  <si>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</si>
  <si>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</si>
  <si>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</si>
  <si>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</si>
  <si>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</si>
  <si>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</si>
  <si>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</si>
  <si>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</si>
  <si>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</si>
  <si>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</si>
  <si>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</si>
  <si>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</si>
  <si>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</si>
  <si>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</si>
  <si>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</si>
  <si>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</si>
  <si>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</si>
  <si>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</si>
  <si>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</si>
  <si>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</si>
  <si>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</si>
  <si>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</si>
  <si>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</si>
  <si>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</si>
  <si>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</si>
  <si>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</si>
  <si>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</si>
  <si>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</si>
  <si>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</si>
  <si>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</si>
  <si>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</si>
  <si>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</si>
  <si>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</si>
  <si>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</si>
  <si>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</si>
  <si>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</si>
  <si>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</si>
  <si>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</si>
  <si>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</si>
  <si>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</si>
  <si>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</si>
  <si>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</si>
  <si>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</si>
  <si>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</si>
  <si>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</si>
  <si>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</si>
  <si>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</si>
  <si>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</si>
  <si>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</si>
  <si>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</si>
  <si>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</si>
  <si>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</si>
  <si>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</si>
  <si>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</si>
  <si>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</si>
  <si>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</si>
  <si>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</si>
  <si>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</si>
  <si>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</si>
  <si>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</si>
  <si>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</si>
  <si>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</si>
  <si>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</si>
  <si>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</si>
  <si>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</si>
  <si>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</si>
  <si>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</si>
  <si>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</si>
  <si>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</si>
  <si>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</si>
  <si>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</si>
  <si>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</si>
  <si>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</si>
  <si>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</si>
  <si>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</si>
  <si>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</si>
  <si>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</si>
  <si>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</si>
  <si>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</si>
  <si>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</si>
  <si>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</si>
  <si>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</si>
  <si>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</si>
  <si>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</si>
  <si>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</si>
  <si>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</si>
  <si>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</si>
  <si>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</si>
  <si>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</si>
  <si>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</si>
  <si>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</si>
  <si>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</si>
  <si>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</si>
  <si>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</si>
  <si>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</si>
  <si>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</si>
  <si>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</si>
  <si>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</si>
  <si>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</si>
  <si>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</si>
  <si>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</si>
  <si>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</si>
  <si>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</si>
  <si>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</si>
  <si>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</si>
  <si>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</si>
  <si>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</si>
  <si>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</si>
  <si>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</si>
  <si>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</si>
  <si>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</si>
  <si>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</si>
  <si>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</si>
  <si>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</si>
  <si>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</si>
  <si>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</si>
  <si>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</si>
  <si>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</si>
  <si>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</si>
  <si>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</si>
  <si>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</si>
  <si>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</si>
  <si>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</si>
  <si>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</si>
  <si>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</si>
  <si>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</si>
  <si>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</si>
  <si>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</si>
  <si>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</si>
  <si>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</si>
  <si>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</si>
  <si>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</si>
  <si>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</si>
  <si>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</si>
  <si>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</si>
  <si>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</si>
  <si>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</si>
  <si>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</si>
  <si>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</si>
  <si>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</si>
  <si>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</si>
  <si>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</si>
  <si>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</si>
  <si>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</si>
  <si>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</si>
  <si>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</si>
  <si>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</si>
  <si>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</si>
  <si>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</si>
  <si>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</si>
  <si>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</si>
  <si>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</si>
  <si>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</si>
  <si>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</si>
  <si>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</si>
  <si>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</si>
  <si>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</si>
  <si>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</si>
  <si>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</si>
  <si>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</si>
  <si>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</si>
  <si>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</si>
  <si>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</si>
  <si>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</si>
  <si>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</si>
  <si>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</si>
  <si>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</si>
  <si>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</si>
  <si>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</si>
  <si>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</si>
  <si>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</si>
  <si>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</si>
  <si>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</si>
  <si>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</si>
  <si>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</si>
  <si>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</si>
  <si>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</si>
  <si>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</si>
  <si>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</si>
  <si>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</si>
  <si>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</si>
  <si>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</si>
  <si>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</si>
  <si>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</si>
  <si>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</si>
  <si>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</si>
  <si>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</si>
  <si>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</si>
  <si>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</si>
  <si>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</si>
  <si>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</si>
  <si>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</si>
  <si>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</si>
  <si>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</si>
  <si>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</si>
  <si>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</si>
  <si>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</si>
  <si>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</si>
  <si>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</si>
  <si>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</si>
  <si>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</si>
  <si>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</si>
  <si>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</si>
  <si>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</si>
  <si>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</si>
  <si>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</si>
  <si>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</si>
  <si>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</si>
  <si>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</si>
  <si>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</si>
  <si>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</si>
  <si>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</si>
  <si>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</si>
  <si>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</si>
  <si>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</si>
  <si>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</si>
  <si>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</si>
  <si>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</si>
  <si>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</si>
  <si>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</si>
  <si>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</si>
  <si>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</si>
  <si>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</si>
  <si>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</si>
  <si>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</si>
  <si>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</si>
  <si>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</si>
  <si>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</si>
  <si>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</si>
  <si>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</si>
  <si>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</si>
  <si>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</si>
  <si>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</si>
  <si>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</si>
  <si>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</si>
  <si>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</si>
  <si>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</si>
  <si>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</si>
  <si>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</si>
  <si>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</si>
  <si>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</si>
  <si>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</si>
  <si>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</si>
  <si>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</si>
  <si>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</si>
  <si>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</si>
  <si>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</si>
  <si>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</si>
  <si>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</si>
  <si>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</si>
  <si>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</si>
  <si>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</si>
  <si>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</si>
  <si>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</si>
  <si>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</si>
  <si>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</si>
  <si>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</si>
  <si>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</si>
  <si>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</si>
  <si>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</si>
  <si>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</si>
  <si>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</si>
  <si>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</si>
  <si>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</si>
  <si>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</si>
  <si>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</si>
  <si>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</si>
  <si>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</si>
  <si>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</si>
  <si>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</si>
  <si>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</si>
  <si>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</si>
  <si>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</si>
  <si>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</si>
  <si>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</si>
  <si>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</si>
  <si>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</si>
  <si>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</si>
  <si>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</si>
  <si>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</si>
  <si>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</si>
  <si>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</si>
  <si>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</si>
  <si>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</si>
  <si>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</si>
  <si>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</si>
  <si>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</si>
  <si>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</si>
  <si>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</si>
  <si>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</si>
  <si>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</si>
  <si>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</si>
  <si>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</si>
  <si>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</si>
  <si>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</si>
  <si>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</si>
  <si>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</si>
  <si>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</si>
  <si>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</si>
  <si>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</si>
  <si>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</si>
  <si>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</si>
  <si>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</si>
  <si>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</si>
  <si>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</si>
  <si>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</si>
  <si>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</si>
  <si>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</si>
  <si>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</si>
  <si>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</si>
  <si>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</si>
  <si>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</si>
  <si>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</si>
  <si>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</si>
  <si>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</si>
  <si>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</si>
  <si>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</si>
  <si>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</si>
  <si>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</si>
  <si>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</si>
  <si>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</si>
  <si>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</si>
  <si>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</si>
  <si>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</si>
  <si>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</si>
  <si>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</si>
  <si>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</si>
  <si>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</si>
  <si>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</si>
  <si>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</si>
  <si>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</si>
  <si>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</si>
  <si>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</si>
  <si>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</si>
  <si>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</si>
  <si>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</si>
  <si>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</si>
  <si>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</si>
  <si>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</si>
  <si>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</si>
  <si>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</si>
  <si>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</si>
  <si>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</si>
  <si>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</si>
  <si>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</si>
  <si>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</si>
  <si>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</si>
  <si>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</si>
  <si>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</si>
  <si>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</si>
  <si>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</si>
  <si>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</si>
  <si>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</si>
  <si>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</si>
  <si>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</si>
  <si>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</si>
  <si>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</si>
  <si>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</si>
  <si>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</si>
  <si>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</si>
  <si>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</si>
  <si>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</si>
  <si>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</si>
  <si>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</si>
  <si>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</si>
  <si>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</si>
  <si>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</si>
  <si>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</si>
  <si>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</si>
  <si>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</si>
  <si>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</si>
  <si>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</si>
  <si>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</si>
  <si>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</si>
  <si>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</si>
  <si>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</si>
  <si>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</si>
  <si>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</si>
  <si>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</si>
  <si>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</si>
  <si>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</si>
  <si>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</si>
  <si>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</si>
  <si>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</si>
  <si>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</si>
  <si>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</si>
  <si>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</si>
  <si>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</si>
  <si>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</si>
  <si>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</si>
  <si>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</si>
  <si>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</si>
  <si>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</si>
  <si>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</si>
  <si>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</si>
  <si>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</si>
  <si>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</si>
  <si>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</si>
  <si>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</si>
  <si>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</si>
  <si>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</si>
  <si>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</si>
  <si>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</si>
  <si>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</si>
  <si>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</si>
  <si>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</si>
  <si>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</si>
  <si>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</si>
  <si>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</si>
  <si>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</si>
  <si>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</si>
  <si>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</si>
  <si>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</si>
  <si>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</si>
  <si>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</si>
  <si>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</si>
  <si>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</si>
  <si>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</si>
  <si>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</si>
  <si>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</si>
  <si>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</si>
  <si>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</si>
  <si>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</si>
  <si>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</si>
  <si>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</si>
  <si>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</si>
  <si>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</si>
  <si>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</si>
  <si>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</si>
  <si>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</si>
  <si>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</si>
  <si>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</si>
  <si>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</si>
  <si>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</si>
  <si>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</si>
  <si>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</si>
  <si>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</si>
  <si>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</si>
  <si>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</si>
  <si>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</si>
  <si>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</si>
  <si>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</si>
  <si>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</si>
  <si>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</si>
  <si>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</si>
  <si>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</si>
  <si>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</si>
  <si>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</si>
  <si>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</si>
  <si>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</si>
  <si>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</si>
  <si>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</si>
  <si>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</si>
  <si>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</si>
  <si>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</si>
  <si>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</si>
  <si>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</si>
  <si>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</si>
  <si>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</si>
  <si>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</si>
  <si>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</si>
  <si>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</si>
  <si>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</si>
  <si>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</si>
  <si>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</si>
  <si>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</si>
  <si>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</si>
  <si>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</si>
  <si>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</si>
  <si>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</si>
  <si>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</si>
  <si>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</si>
  <si>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</si>
  <si>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</si>
  <si>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</si>
  <si>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</si>
  <si>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</si>
  <si>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</si>
  <si>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</si>
  <si>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</si>
  <si>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</si>
  <si>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</si>
  <si>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</si>
  <si>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</si>
  <si>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</si>
  <si>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</si>
  <si>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</si>
  <si>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</si>
  <si>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</si>
  <si>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</si>
  <si>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</si>
  <si>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</si>
  <si>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</si>
  <si>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</si>
  <si>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</si>
  <si>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</si>
  <si>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</si>
  <si>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</si>
  <si>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</si>
  <si>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</si>
  <si>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</si>
  <si>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</si>
  <si>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</si>
  <si>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</si>
  <si>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</si>
  <si>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</si>
  <si>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</si>
  <si>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</si>
  <si>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</si>
  <si>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</si>
  <si>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</si>
  <si>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</si>
  <si>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</si>
  <si>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</si>
  <si>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</si>
  <si>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</si>
  <si>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</si>
  <si>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</si>
  <si>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</si>
  <si>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</si>
  <si>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</si>
  <si>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</si>
  <si>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</si>
  <si>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</si>
  <si>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</si>
  <si>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</si>
  <si>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</si>
  <si>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</si>
  <si>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</si>
  <si>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</si>
  <si>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</si>
  <si>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</si>
  <si>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</si>
  <si>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</si>
  <si>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</si>
  <si>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</si>
  <si>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</si>
  <si>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</si>
  <si>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</si>
  <si>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</si>
  <si>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</si>
  <si>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</si>
  <si>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</si>
  <si>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</si>
  <si>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</si>
  <si>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</si>
  <si>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</si>
  <si>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</si>
  <si>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</si>
  <si>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</si>
  <si>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</si>
  <si>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</si>
  <si>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</si>
  <si>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</si>
  <si>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</si>
  <si>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</si>
  <si>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</si>
  <si>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</si>
  <si>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</si>
  <si>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</si>
  <si>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</si>
  <si>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</si>
  <si>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</si>
  <si>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</si>
  <si>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</si>
  <si>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</si>
  <si>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</si>
  <si>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</si>
  <si>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</si>
  <si>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</si>
  <si>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</si>
  <si>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</si>
  <si>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</si>
  <si>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</si>
  <si>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</si>
  <si>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</si>
  <si>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</si>
  <si>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</si>
  <si>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</si>
  <si>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</si>
  <si>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</si>
  <si>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</si>
  <si>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</si>
  <si>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</si>
  <si>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</si>
  <si>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</si>
  <si>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</si>
  <si>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</si>
  <si>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</si>
  <si>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</si>
  <si>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</si>
  <si>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</si>
  <si>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</si>
  <si>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</si>
  <si>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</si>
  <si>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</si>
  <si>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</si>
  <si>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</si>
  <si>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</si>
  <si>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</si>
  <si>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</si>
  <si>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</si>
  <si>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</si>
  <si>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</si>
  <si>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</si>
  <si>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</si>
  <si>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</si>
  <si>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</si>
  <si>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</si>
  <si>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</si>
  <si>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</si>
  <si>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</si>
  <si>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</si>
  <si>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</si>
  <si>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</si>
  <si>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</si>
  <si>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</si>
  <si>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</si>
  <si>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</si>
  <si>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</si>
  <si>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</si>
  <si>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</si>
  <si>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</si>
  <si>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</si>
  <si>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</si>
  <si>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</si>
  <si>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</si>
  <si>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</si>
  <si>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</si>
  <si>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</si>
  <si>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</si>
  <si>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</si>
  <si>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</si>
  <si>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</si>
  <si>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</si>
  <si>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</si>
  <si>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</si>
  <si>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</si>
  <si>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</si>
  <si>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</si>
  <si>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</si>
  <si>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</si>
  <si>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</si>
  <si>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</si>
  <si>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</si>
  <si>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</si>
  <si>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</si>
  <si>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</si>
  <si>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</si>
  <si>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</si>
  <si>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</si>
  <si>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</si>
  <si>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</si>
  <si>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</si>
  <si>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</si>
  <si>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</si>
  <si>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</si>
  <si>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</si>
  <si>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</si>
  <si>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</si>
  <si>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</si>
  <si>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</si>
  <si>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</si>
  <si>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</si>
  <si>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</si>
  <si>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</si>
  <si>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</si>
  <si>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</si>
  <si>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</si>
  <si>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</si>
  <si>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</si>
  <si>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</si>
  <si>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</si>
  <si>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</si>
  <si>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</si>
  <si>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</si>
  <si>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</si>
  <si>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</si>
  <si>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</si>
  <si>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</si>
  <si>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</si>
  <si>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</si>
  <si>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</si>
  <si>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</si>
  <si>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</si>
  <si>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</si>
  <si>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</si>
  <si>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</si>
  <si>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</si>
  <si>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</si>
  <si>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</si>
  <si>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</si>
  <si>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</si>
  <si>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</si>
  <si>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</si>
  <si>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</si>
  <si>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</si>
  <si>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</si>
  <si>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</si>
  <si>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</si>
  <si>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</si>
  <si>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</si>
  <si>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</si>
  <si>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</si>
  <si>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</si>
  <si>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</si>
  <si>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</si>
  <si>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</si>
  <si>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</si>
  <si>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</si>
  <si>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</si>
  <si>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</si>
  <si>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</si>
  <si>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</si>
  <si>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</si>
  <si>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</si>
  <si>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</si>
  <si>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</si>
  <si>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</si>
  <si>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</si>
  <si>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</si>
  <si>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</si>
  <si>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</si>
  <si>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</si>
  <si>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</si>
  <si>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</si>
  <si>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</si>
  <si>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</si>
  <si>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</si>
  <si>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</si>
  <si>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</si>
  <si>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</si>
  <si>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</si>
  <si>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</si>
  <si>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</si>
  <si>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</si>
  <si>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</si>
  <si>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</si>
  <si>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</si>
  <si>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</si>
  <si>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</si>
  <si>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</si>
  <si>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</si>
  <si>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</si>
  <si>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</si>
  <si>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</si>
  <si>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</si>
  <si>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</si>
  <si>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</si>
  <si>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</si>
  <si>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</si>
  <si>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</si>
  <si>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</si>
  <si>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</si>
  <si>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</si>
  <si>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</si>
  <si>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</si>
  <si>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</si>
  <si>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</si>
  <si>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</si>
  <si>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</si>
  <si>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</si>
  <si>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</si>
  <si>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</si>
  <si>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</si>
  <si>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</si>
  <si>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</si>
  <si>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</si>
  <si>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</si>
  <si>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</si>
  <si>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</si>
  <si>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</si>
  <si>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</si>
  <si>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</si>
  <si>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</si>
  <si>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</si>
  <si>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</si>
  <si>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</si>
  <si>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</si>
  <si>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</si>
  <si>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</si>
  <si>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</si>
  <si>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</si>
  <si>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</si>
  <si>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</si>
  <si>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</si>
  <si>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</si>
  <si>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</si>
  <si>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</si>
  <si>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</si>
  <si>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</si>
  <si>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</si>
  <si>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</si>
  <si>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</si>
  <si>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</si>
  <si>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</si>
  <si>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</si>
  <si>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</si>
  <si>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</si>
  <si>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</si>
  <si>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</si>
  <si>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</si>
  <si>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</si>
  <si>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</si>
  <si>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</si>
  <si>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</si>
  <si>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</si>
  <si>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</si>
  <si>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</si>
  <si>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</si>
  <si>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</si>
  <si>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</si>
  <si>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</si>
  <si>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</si>
  <si>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</si>
  <si>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</si>
  <si>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</si>
  <si>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</si>
  <si>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</si>
  <si>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</si>
  <si>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</si>
  <si>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</si>
  <si>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</si>
  <si>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</si>
  <si>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</si>
  <si>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</si>
  <si>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</si>
  <si>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</si>
  <si>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</si>
  <si>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</si>
  <si>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</si>
  <si>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</si>
  <si>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</si>
  <si>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</si>
  <si>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</si>
  <si>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</si>
  <si>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</si>
  <si>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</si>
  <si>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</si>
  <si>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</si>
  <si>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</si>
  <si>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</si>
  <si>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</si>
  <si>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</si>
  <si>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</si>
  <si>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</si>
  <si>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</si>
  <si>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</si>
  <si>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</si>
  <si>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</si>
  <si>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</si>
  <si>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</si>
  <si>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</si>
  <si>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</si>
  <si>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</si>
  <si>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</si>
  <si>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</si>
  <si>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</si>
  <si>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</si>
  <si>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</si>
  <si>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</si>
  <si>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</si>
  <si>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</si>
  <si>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</si>
  <si>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</si>
  <si>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</si>
  <si>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</si>
  <si>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</si>
  <si>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</si>
  <si>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</si>
  <si>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</si>
  <si>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</si>
  <si>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</si>
  <si>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</si>
  <si>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</si>
  <si>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</si>
  <si>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</si>
  <si>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</si>
  <si>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</si>
  <si>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</si>
  <si>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</si>
  <si>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</si>
  <si>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</si>
  <si>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</si>
  <si>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</si>
  <si>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</si>
  <si>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</si>
  <si>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</si>
  <si>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</si>
  <si>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</si>
  <si>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</si>
  <si>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</si>
  <si>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</si>
  <si>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</si>
  <si>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</si>
  <si>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</si>
  <si>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</si>
  <si>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</si>
  <si>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</si>
  <si>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</si>
  <si>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</si>
  <si>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</si>
  <si>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</si>
  <si>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</si>
  <si>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</si>
  <si>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</si>
  <si>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</si>
  <si>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</si>
  <si>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</si>
  <si>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</si>
  <si>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</si>
  <si>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</si>
  <si>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</si>
  <si>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</si>
  <si>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</si>
  <si>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</si>
  <si>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</si>
  <si>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</si>
  <si>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</si>
  <si>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</si>
  <si>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</si>
  <si>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</si>
  <si>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</si>
  <si>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</si>
  <si>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</si>
  <si>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</si>
  <si>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</si>
  <si>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</si>
  <si>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</si>
  <si>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</si>
  <si>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</si>
  <si>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</si>
  <si>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</si>
  <si>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</si>
  <si>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</si>
  <si>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</si>
  <si>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</si>
  <si>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</si>
  <si>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</si>
  <si>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</si>
  <si>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</si>
  <si>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</si>
  <si>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</si>
  <si>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</si>
  <si>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</si>
  <si>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</si>
  <si>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</si>
  <si>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</si>
  <si>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</si>
  <si>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</si>
  <si>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</si>
  <si>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</si>
  <si>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</si>
  <si>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</si>
  <si>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</si>
  <si>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</si>
  <si>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</si>
  <si>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</si>
  <si>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</si>
  <si>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</si>
  <si>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</si>
  <si>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</si>
  <si>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</si>
  <si>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</si>
  <si>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</si>
  <si>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</si>
  <si>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</si>
  <si>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</si>
  <si>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</si>
  <si>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</si>
  <si>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</si>
  <si>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</si>
  <si>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</si>
  <si>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</si>
  <si>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</si>
  <si>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</si>
  <si>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</si>
  <si>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</si>
  <si>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</si>
  <si>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</si>
  <si>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</si>
  <si>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</si>
  <si>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</si>
  <si>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</si>
  <si>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</si>
  <si>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</si>
  <si>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</si>
  <si>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</si>
  <si>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</si>
  <si>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</si>
  <si>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</si>
  <si>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</si>
  <si>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</si>
  <si>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</si>
  <si>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</si>
  <si>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</si>
  <si>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</si>
  <si>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</si>
  <si>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</si>
  <si>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</si>
  <si>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</si>
  <si>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</si>
  <si>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</si>
  <si>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</si>
  <si>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</si>
  <si>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</si>
  <si>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</si>
  <si>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</si>
  <si>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</si>
  <si>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</si>
  <si>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</si>
  <si>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</si>
  <si>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</si>
  <si>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</si>
  <si>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</si>
  <si>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</si>
  <si>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</si>
  <si>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</si>
  <si>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</si>
  <si>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</si>
  <si>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</si>
  <si>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</si>
  <si>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</si>
  <si>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</si>
  <si>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</si>
  <si>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</si>
  <si>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</si>
  <si>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</si>
  <si>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</si>
  <si>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</si>
  <si>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</si>
  <si>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</si>
  <si>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</si>
  <si>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</si>
  <si>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</si>
  <si>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</si>
  <si>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</si>
  <si>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</si>
  <si>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</si>
  <si>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</si>
  <si>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</si>
  <si>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</si>
  <si>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</si>
  <si>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</si>
  <si>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</si>
  <si>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</si>
  <si>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</si>
  <si>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</si>
  <si>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</si>
  <si>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</si>
  <si>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</si>
  <si>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</si>
  <si>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</si>
  <si>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</si>
  <si>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</si>
  <si>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</si>
  <si>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</si>
  <si>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</si>
  <si>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</si>
  <si>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</si>
  <si>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</si>
  <si>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</si>
  <si>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</si>
  <si>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</si>
  <si>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</si>
  <si>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</si>
  <si>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</si>
  <si>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</si>
  <si>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</si>
  <si>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</si>
  <si>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</si>
  <si>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</si>
  <si>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</si>
  <si>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</si>
  <si>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</si>
  <si>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</si>
  <si>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</si>
  <si>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</si>
  <si>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</si>
  <si>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</si>
  <si>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</si>
  <si>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</si>
  <si>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</si>
  <si>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</si>
  <si>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</si>
  <si>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</si>
  <si>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</si>
  <si>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</si>
  <si>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</si>
  <si>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</si>
  <si>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</si>
  <si>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</si>
  <si>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</si>
  <si>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</si>
  <si>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</si>
  <si>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</si>
  <si>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</si>
  <si>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</si>
  <si>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</si>
  <si>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</si>
  <si>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</si>
  <si>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</si>
  <si>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</si>
  <si>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</si>
  <si>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</si>
  <si>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</si>
  <si>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</si>
  <si>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</si>
  <si>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</si>
  <si>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</si>
  <si>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</si>
  <si>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</si>
  <si>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</si>
  <si>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</si>
  <si>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</si>
  <si>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</si>
  <si>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</si>
  <si>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</si>
  <si>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</si>
  <si>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</si>
  <si>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</si>
  <si>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</si>
  <si>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</si>
  <si>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</si>
  <si>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</si>
  <si>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</si>
  <si>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</si>
  <si>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</si>
  <si>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</si>
  <si>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</si>
  <si>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</si>
  <si>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</si>
  <si>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</si>
  <si>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</si>
  <si>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</si>
  <si>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</si>
  <si>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</si>
  <si>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</si>
  <si>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</si>
  <si>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</si>
  <si>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</si>
  <si>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</si>
  <si>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</si>
  <si>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</si>
  <si>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</si>
  <si>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</si>
  <si>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</si>
  <si>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</si>
  <si>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</si>
  <si>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</si>
  <si>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</si>
  <si>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</si>
  <si>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</si>
  <si>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</si>
  <si>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</si>
  <si>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</si>
  <si>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</si>
  <si>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</si>
  <si>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</si>
  <si>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</si>
  <si>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</si>
  <si>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</si>
  <si>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</si>
  <si>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</si>
  <si>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</si>
  <si>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</si>
  <si>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</si>
  <si>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</si>
  <si>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</si>
  <si>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</si>
  <si>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</si>
  <si>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</si>
  <si>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</si>
  <si>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</si>
  <si>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</si>
  <si>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</si>
  <si>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</si>
  <si>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</si>
  <si>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</si>
  <si>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</si>
  <si>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</si>
  <si>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</si>
  <si>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</si>
  <si>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</si>
  <si>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</si>
  <si>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</si>
  <si>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</si>
  <si>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</si>
  <si>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</si>
  <si>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</si>
  <si>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</si>
  <si>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</si>
  <si>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</si>
  <si>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</si>
  <si>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</si>
  <si>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</si>
  <si>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</si>
  <si>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</si>
  <si>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</si>
  <si>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</si>
  <si>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</si>
  <si>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</si>
  <si>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</si>
  <si>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</si>
  <si>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</si>
  <si>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</si>
  <si>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</si>
  <si>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</si>
  <si>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</si>
  <si>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</si>
  <si>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</si>
  <si>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</si>
  <si>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</si>
  <si>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</si>
  <si>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</si>
  <si>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</si>
  <si>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</si>
  <si>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</si>
  <si>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</si>
  <si>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</si>
  <si>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</si>
  <si>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</si>
  <si>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</si>
  <si>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</si>
  <si>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</si>
  <si>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</si>
  <si>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</si>
  <si>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</si>
  <si>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</si>
  <si>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</si>
  <si>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</si>
  <si>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</si>
  <si>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</si>
  <si>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</si>
  <si>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</si>
  <si>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</si>
  <si>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</si>
  <si>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</si>
  <si>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</si>
  <si>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</si>
  <si>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</si>
  <si>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</si>
  <si>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</si>
  <si>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</si>
  <si>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</si>
  <si>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</si>
  <si>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</si>
  <si>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</si>
  <si>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</si>
  <si>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</si>
  <si>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</si>
  <si>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</si>
  <si>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</si>
  <si>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</si>
  <si>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</si>
  <si>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</si>
  <si>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</si>
  <si>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</si>
  <si>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</si>
  <si>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</si>
  <si>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</si>
  <si>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</si>
  <si>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</si>
  <si>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</si>
  <si>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</si>
  <si>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</si>
  <si>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</si>
  <si>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</si>
  <si>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</si>
  <si>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</si>
  <si>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</si>
  <si>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</si>
  <si>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</si>
  <si>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</si>
  <si>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</si>
  <si>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</si>
  <si>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</si>
  <si>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</si>
  <si>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</si>
  <si>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</si>
  <si>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</si>
  <si>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</si>
  <si>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</si>
  <si>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</si>
  <si>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</si>
  <si>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</si>
  <si>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</si>
  <si>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</si>
  <si>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</si>
  <si>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</si>
  <si>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</si>
  <si>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</si>
  <si>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</si>
  <si>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</si>
  <si>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</si>
  <si>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</si>
  <si>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</si>
  <si>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</si>
  <si>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</si>
  <si>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</si>
  <si>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</si>
  <si>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</si>
  <si>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</si>
  <si>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</si>
  <si>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</si>
  <si>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</si>
  <si>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</si>
  <si>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</si>
  <si>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</si>
  <si>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</si>
  <si>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</si>
  <si>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</si>
  <si>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</si>
  <si>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</si>
  <si>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</si>
  <si>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</si>
  <si>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</si>
  <si>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</si>
  <si>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</si>
  <si>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</si>
  <si>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</si>
  <si>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</si>
  <si>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</si>
  <si>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</si>
  <si>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</si>
  <si>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</si>
  <si>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</si>
  <si>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</si>
  <si>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</si>
  <si>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</si>
  <si>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</si>
  <si>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</si>
  <si>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</si>
  <si>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</si>
  <si>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</si>
  <si>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</si>
  <si>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</si>
  <si>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</si>
  <si>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</si>
  <si>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</si>
  <si>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</si>
  <si>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</si>
  <si>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</si>
  <si>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</si>
  <si>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</si>
  <si>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</si>
  <si>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</si>
  <si>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</si>
  <si>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</si>
  <si>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</si>
  <si>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</si>
  <si>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</si>
  <si>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</si>
  <si>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</si>
  <si>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</si>
  <si>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</si>
  <si>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</si>
  <si>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</si>
  <si>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</si>
  <si>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</si>
  <si>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</si>
  <si>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</si>
  <si>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</si>
  <si>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</si>
  <si>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</si>
  <si>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</si>
  <si>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</si>
  <si>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</si>
  <si>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</si>
  <si>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</si>
  <si>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</si>
  <si>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</si>
  <si>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</si>
  <si>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</si>
  <si>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</si>
  <si>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</si>
  <si>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</si>
  <si>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</si>
  <si>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</si>
  <si>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</si>
  <si>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</si>
  <si>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</si>
  <si>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</si>
  <si>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</si>
  <si>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</si>
  <si>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</si>
  <si>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</si>
  <si>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</si>
  <si>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</si>
  <si>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</si>
  <si>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</si>
  <si>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</si>
  <si>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</si>
  <si>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</si>
  <si>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</si>
  <si>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</si>
  <si>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</si>
  <si>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</si>
  <si>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</si>
  <si>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</si>
  <si>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</si>
  <si>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</si>
  <si>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</si>
  <si>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</si>
  <si>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</si>
  <si>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</si>
  <si>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</si>
  <si>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</si>
  <si>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</si>
  <si>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</si>
  <si>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</si>
  <si>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</si>
  <si>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</si>
  <si>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</si>
  <si>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</si>
  <si>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</si>
  <si>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</si>
  <si>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</si>
  <si>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</si>
  <si>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</si>
  <si>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</si>
  <si>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</si>
  <si>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</si>
  <si>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</si>
  <si>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</si>
  <si>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</si>
  <si>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</si>
  <si>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</si>
  <si>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</si>
  <si>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</si>
  <si>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</si>
  <si>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</si>
  <si>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</si>
  <si>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</si>
  <si>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</si>
  <si>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</si>
  <si>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</si>
  <si>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</si>
  <si>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</si>
  <si>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</si>
  <si>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</si>
  <si>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</si>
  <si>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</si>
  <si>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</si>
  <si>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</si>
  <si>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</si>
  <si>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</si>
  <si>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</si>
  <si>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</si>
  <si>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</si>
  <si>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</si>
  <si>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</si>
  <si>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</si>
  <si>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</si>
  <si>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</si>
  <si>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</si>
  <si>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</si>
  <si>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</si>
  <si>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</si>
  <si>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</si>
  <si>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</si>
  <si>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</si>
  <si>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</si>
  <si>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</si>
  <si>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</si>
  <si>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</si>
  <si>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</si>
  <si>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</si>
  <si>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</si>
  <si>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</si>
  <si>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</si>
  <si>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</si>
  <si>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</si>
  <si>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</si>
  <si>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</si>
  <si>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</si>
  <si>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</si>
  <si>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</si>
  <si>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</si>
  <si>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</si>
  <si>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</si>
  <si>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</si>
  <si>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</si>
  <si>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</si>
  <si>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</si>
  <si>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</si>
  <si>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</si>
  <si>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</si>
  <si>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</si>
  <si>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</si>
  <si>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</si>
  <si>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</si>
  <si>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</si>
  <si>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</si>
  <si>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</si>
  <si>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</si>
  <si>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</si>
  <si>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</si>
  <si>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</si>
  <si>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</si>
  <si>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</si>
  <si>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</si>
  <si>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</si>
  <si>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</si>
  <si>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</si>
  <si>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</si>
  <si>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</si>
  <si>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</si>
  <si>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</si>
  <si>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</si>
  <si>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</si>
  <si>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</si>
  <si>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</si>
  <si>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</si>
  <si>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</si>
  <si>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</si>
  <si>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</si>
  <si>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</si>
  <si>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</si>
  <si>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</si>
  <si>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</si>
  <si>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</si>
  <si>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</si>
  <si>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</si>
  <si>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</si>
  <si>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</si>
  <si>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</si>
  <si>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</si>
  <si>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</si>
  <si>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</si>
  <si>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</si>
  <si>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</si>
  <si>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</si>
  <si>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</si>
  <si>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</si>
  <si>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</si>
  <si>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</si>
  <si>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</si>
  <si>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</si>
  <si>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</si>
  <si>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</si>
  <si>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</si>
  <si>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</si>
  <si>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</si>
  <si>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</si>
  <si>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</si>
  <si>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</si>
  <si>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</si>
  <si>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</si>
  <si>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</si>
  <si>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</si>
  <si>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</si>
  <si>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</si>
  <si>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</si>
  <si>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</si>
  <si>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</si>
  <si>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</si>
  <si>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</si>
  <si>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</si>
  <si>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</si>
  <si>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</si>
  <si>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</si>
  <si>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</si>
  <si>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</si>
  <si>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</si>
  <si>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</si>
  <si>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</si>
  <si>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</si>
  <si>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</si>
  <si>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</si>
  <si>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</si>
  <si>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</si>
  <si>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</si>
  <si>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</si>
  <si>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</si>
  <si>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</si>
  <si>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</si>
  <si>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</si>
  <si>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</si>
  <si>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</si>
  <si>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</si>
  <si>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</si>
  <si>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</si>
  <si>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</si>
  <si>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</si>
  <si>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</si>
  <si>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</si>
  <si>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</si>
  <si>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</si>
  <si>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</si>
  <si>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</si>
  <si>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</si>
  <si>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</si>
  <si>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</si>
  <si>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</si>
  <si>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</si>
  <si>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</si>
  <si>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</si>
  <si>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</si>
  <si>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</si>
  <si>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</si>
  <si>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</si>
  <si>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</si>
  <si>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</si>
  <si>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</si>
  <si>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</si>
  <si>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</si>
  <si>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</si>
  <si>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</si>
  <si>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</si>
  <si>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</si>
  <si>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</si>
  <si>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</si>
  <si>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</si>
  <si>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</si>
  <si>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</si>
  <si>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</si>
  <si>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</si>
  <si>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</si>
  <si>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</si>
  <si>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</si>
  <si>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</si>
  <si>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</si>
  <si>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</si>
  <si>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</si>
  <si>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</si>
  <si>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</si>
  <si>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</si>
  <si>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</si>
  <si>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</si>
  <si>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</si>
  <si>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</si>
  <si>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</si>
  <si>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</si>
  <si>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</si>
  <si>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</si>
  <si>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</si>
  <si>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</si>
  <si>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</si>
  <si>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</si>
  <si>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</si>
  <si>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</si>
  <si>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</si>
  <si>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</si>
  <si>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</si>
  <si>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</si>
  <si>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</si>
  <si>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</si>
  <si>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</si>
  <si>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</si>
  <si>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</si>
  <si>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</si>
  <si>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</si>
  <si>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</si>
  <si>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</si>
  <si>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</si>
  <si>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</si>
  <si>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</si>
  <si>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</si>
  <si>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</si>
  <si>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</si>
  <si>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</si>
  <si>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</si>
  <si>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</si>
  <si>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</si>
  <si>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</si>
  <si>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</si>
  <si>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</si>
  <si>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</si>
  <si>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</si>
  <si>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</si>
  <si>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</si>
  <si>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</si>
  <si>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</si>
  <si>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</si>
  <si>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</si>
  <si>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</si>
  <si>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</si>
  <si>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</si>
  <si>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</si>
  <si>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</si>
  <si>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</si>
  <si>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</si>
  <si>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</si>
  <si>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</si>
  <si>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</si>
  <si>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</si>
  <si>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</si>
  <si>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</si>
  <si>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</si>
  <si>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</si>
  <si>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</si>
  <si>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</si>
  <si>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</si>
  <si>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</si>
  <si>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</si>
  <si>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</si>
  <si>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</si>
  <si>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</si>
  <si>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</si>
  <si>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</si>
  <si>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</si>
  <si>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</si>
  <si>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</si>
  <si>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</si>
  <si>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</si>
  <si>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</si>
  <si>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</si>
  <si>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</si>
  <si>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</si>
  <si>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</si>
  <si>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</si>
  <si>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</si>
  <si>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</si>
  <si>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</si>
  <si>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</si>
  <si>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</si>
  <si>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</si>
  <si>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</si>
  <si>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</si>
  <si>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</si>
  <si>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</si>
  <si>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</si>
  <si>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</si>
  <si>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</si>
  <si>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</si>
  <si>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</si>
  <si>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</si>
  <si>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</si>
  <si>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</si>
  <si>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</si>
  <si>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</si>
  <si>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</si>
  <si>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</si>
  <si>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</si>
  <si>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</si>
  <si>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</si>
  <si>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</si>
  <si>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</si>
  <si>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</si>
  <si>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</si>
  <si>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</si>
  <si>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</si>
  <si>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</si>
  <si>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</si>
  <si>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</si>
  <si>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</si>
  <si>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</si>
  <si>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</si>
  <si>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</si>
  <si>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</si>
  <si>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</si>
  <si>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</si>
  <si>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</si>
  <si>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</si>
  <si>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</si>
  <si>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</si>
  <si>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</si>
  <si>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</si>
  <si>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</si>
  <si>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</si>
  <si>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</si>
  <si>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</si>
  <si>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</si>
  <si>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</si>
  <si>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</si>
  <si>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</si>
  <si>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</si>
  <si>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</si>
  <si>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</si>
  <si>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</si>
  <si>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</si>
  <si>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</si>
  <si>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</si>
  <si>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</si>
  <si>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</si>
  <si>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</si>
  <si>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</si>
  <si>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</si>
  <si>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</si>
  <si>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</si>
  <si>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</si>
  <si>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</si>
  <si>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</si>
  <si>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</si>
  <si>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</si>
  <si>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</si>
  <si>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</si>
  <si>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</si>
  <si>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</si>
  <si>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</si>
  <si>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</si>
  <si>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</si>
  <si>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</si>
  <si>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</si>
  <si>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</si>
  <si>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</si>
  <si>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</si>
  <si>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</si>
  <si>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</si>
  <si>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</si>
  <si>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</si>
  <si>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</si>
  <si>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</si>
  <si>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</si>
  <si>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</si>
  <si>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</si>
  <si>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</si>
  <si>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</si>
  <si>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</si>
  <si>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</si>
  <si>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</si>
  <si>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</si>
  <si>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</si>
  <si>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</si>
  <si>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</si>
  <si>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</si>
  <si>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</si>
  <si>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</si>
  <si>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</si>
  <si>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</si>
  <si>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</si>
  <si>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</si>
  <si>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</si>
  <si>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</si>
  <si>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</si>
  <si>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</si>
  <si>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</si>
  <si>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</si>
  <si>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</si>
  <si>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</si>
  <si>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</si>
  <si>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</si>
  <si>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</si>
  <si>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</si>
  <si>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</si>
  <si>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</si>
  <si>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</si>
  <si>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</si>
  <si>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</si>
  <si>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</si>
  <si>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</si>
  <si>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</si>
  <si>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</si>
  <si>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</si>
  <si>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</si>
  <si>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</si>
  <si>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</si>
  <si>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</si>
  <si>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</si>
  <si>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</si>
  <si>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</si>
  <si>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</si>
  <si>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</si>
  <si>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</si>
  <si>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</si>
  <si>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</si>
  <si>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</si>
  <si>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</si>
  <si>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</si>
  <si>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</si>
  <si>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</si>
  <si>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</si>
  <si>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</si>
  <si>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</si>
  <si>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</si>
  <si>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</si>
  <si>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</si>
  <si>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</si>
  <si>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</si>
  <si>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</si>
  <si>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</si>
  <si>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</si>
  <si>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</si>
  <si>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</si>
  <si>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</si>
  <si>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</si>
  <si>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</si>
  <si>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</si>
  <si>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</si>
  <si>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</si>
  <si>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</si>
  <si>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</si>
  <si>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</si>
  <si>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</si>
  <si>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</si>
  <si>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</si>
  <si>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</si>
  <si>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</si>
  <si>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</si>
  <si>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</si>
  <si>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</si>
  <si>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</si>
  <si>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</si>
  <si>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</si>
  <si>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</si>
  <si>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</si>
  <si>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</si>
  <si>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</si>
  <si>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</si>
  <si>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</si>
  <si>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</si>
  <si>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</si>
  <si>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</si>
  <si>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</si>
  <si>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</si>
  <si>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</si>
  <si>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</si>
  <si>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</si>
  <si>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</si>
  <si>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</si>
  <si>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</si>
  <si>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</si>
  <si>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</si>
  <si>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</si>
  <si>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</si>
  <si>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</si>
  <si>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</si>
  <si>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</si>
  <si>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</si>
  <si>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</si>
  <si>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</si>
  <si>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</si>
  <si>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</si>
  <si>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</si>
  <si>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</si>
  <si>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</si>
  <si>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</si>
  <si>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</si>
  <si>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</si>
  <si>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</si>
  <si>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</si>
  <si>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</si>
  <si>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</si>
  <si>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</si>
  <si>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</si>
  <si>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</si>
  <si>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</si>
  <si>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</si>
  <si>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</si>
  <si>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</si>
  <si>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</si>
  <si>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</si>
  <si>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</si>
  <si>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</si>
  <si>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</si>
  <si>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</si>
  <si>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</si>
  <si>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</si>
  <si>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</si>
  <si>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</si>
  <si>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</si>
  <si>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</si>
  <si>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</si>
  <si>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</si>
  <si>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</si>
  <si>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</si>
  <si>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</si>
  <si>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</si>
  <si>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</si>
  <si>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</si>
  <si>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</si>
  <si>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</si>
  <si>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</si>
  <si>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</si>
  <si>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</si>
  <si>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</si>
  <si>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</si>
  <si>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</si>
  <si>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</si>
  <si>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</si>
  <si>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</si>
  <si>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</si>
  <si>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</si>
  <si>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</si>
  <si>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</si>
  <si>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</si>
  <si>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</si>
  <si>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</si>
  <si>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</si>
  <si>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</si>
  <si>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</si>
  <si>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</si>
  <si>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</si>
  <si>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</si>
  <si>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</si>
  <si>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</si>
  <si>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</si>
  <si>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</si>
  <si>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</si>
  <si>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</si>
  <si>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</si>
  <si>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</si>
  <si>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</si>
  <si>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</si>
  <si>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</si>
  <si>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</si>
  <si>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</si>
  <si>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</si>
  <si>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</si>
  <si>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</si>
  <si>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</si>
  <si>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</si>
  <si>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</si>
  <si>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</si>
  <si>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</si>
  <si>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</si>
  <si>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</si>
  <si>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</si>
  <si>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</si>
  <si>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</si>
  <si>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</si>
  <si>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</si>
  <si>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</si>
  <si>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</si>
  <si>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</si>
  <si>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</si>
  <si>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</si>
  <si>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</si>
  <si>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</si>
  <si>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</si>
  <si>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</si>
  <si>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</si>
  <si>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</si>
  <si>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</si>
  <si>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</si>
  <si>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</si>
  <si>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</si>
  <si>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</si>
  <si>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</si>
  <si>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</si>
  <si>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</si>
  <si>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</si>
  <si>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</si>
  <si>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</si>
  <si>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</si>
  <si>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</si>
  <si>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</si>
  <si>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</si>
  <si>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</si>
  <si>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</si>
  <si>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</si>
  <si>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</si>
  <si>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</si>
  <si>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</si>
  <si>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</si>
  <si>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</si>
  <si>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</si>
  <si>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</si>
  <si>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</si>
  <si>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</si>
  <si>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</si>
  <si>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</si>
  <si>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</si>
  <si>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</si>
  <si>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</si>
  <si>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</si>
  <si>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</si>
  <si>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</si>
  <si>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</si>
  <si>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</si>
  <si>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</si>
  <si>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</si>
  <si>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</si>
  <si>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</si>
  <si>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</si>
  <si>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</si>
  <si>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</si>
  <si>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</si>
  <si>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</si>
  <si>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</si>
  <si>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</si>
  <si>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</si>
  <si>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</si>
  <si>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</si>
  <si>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</si>
  <si>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</si>
  <si>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</si>
  <si>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</si>
  <si>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</si>
  <si>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</si>
  <si>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</si>
  <si>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</si>
  <si>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</si>
  <si>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</si>
  <si>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</si>
  <si>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</si>
  <si>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</si>
  <si>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</si>
  <si>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</si>
  <si>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</si>
  <si>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</si>
  <si>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</si>
  <si>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</si>
  <si>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</si>
  <si>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</si>
  <si>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</si>
  <si>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</si>
  <si>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</si>
  <si>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</si>
  <si>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</si>
  <si>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</si>
  <si>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</si>
  <si>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</si>
  <si>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</si>
  <si>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</si>
  <si>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</si>
  <si>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</si>
  <si>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</si>
  <si>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</si>
  <si>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</si>
  <si>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</si>
  <si>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</si>
  <si>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</si>
  <si>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</si>
  <si>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</si>
  <si>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</si>
  <si>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</si>
  <si>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</si>
  <si>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</si>
  <si>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</si>
  <si>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</si>
  <si>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</si>
  <si>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</si>
  <si>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</si>
  <si>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</si>
  <si>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</si>
  <si>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</si>
  <si>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</si>
  <si>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</si>
  <si>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</si>
  <si>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</si>
  <si>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</si>
  <si>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</si>
  <si>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</si>
  <si>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</si>
  <si>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</si>
  <si>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</si>
  <si>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</si>
  <si>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</si>
  <si>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</si>
  <si>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</si>
  <si>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</si>
  <si>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</si>
  <si>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</si>
  <si>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</si>
  <si>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</si>
  <si>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</si>
  <si>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</si>
  <si>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</si>
  <si>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</si>
  <si>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</si>
  <si>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</si>
  <si>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</si>
  <si>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</si>
  <si>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</si>
  <si>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</si>
  <si>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</si>
  <si>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</si>
  <si>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</si>
  <si>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</si>
  <si>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</si>
  <si>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</si>
  <si>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</si>
  <si>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</si>
  <si>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</si>
  <si>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</si>
  <si>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</si>
  <si>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</si>
  <si>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</si>
  <si>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</si>
  <si>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</si>
  <si>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</si>
  <si>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</si>
  <si>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</si>
  <si>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</si>
  <si>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</si>
  <si>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</si>
  <si>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</si>
  <si>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</si>
  <si>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</si>
  <si>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</si>
  <si>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</si>
  <si>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</si>
  <si>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</si>
  <si>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</si>
  <si>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</si>
  <si>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</si>
  <si>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</si>
  <si>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</si>
  <si>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</si>
  <si>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</si>
  <si>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</si>
  <si>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</si>
  <si>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</si>
  <si>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</si>
  <si>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</si>
  <si>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</si>
  <si>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</si>
  <si>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</si>
  <si>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</si>
  <si>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</si>
  <si>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</si>
  <si>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</si>
  <si>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</si>
  <si>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</si>
  <si>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</si>
  <si>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</si>
  <si>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</si>
  <si>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</si>
  <si>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</si>
  <si>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</si>
  <si>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</si>
  <si>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</si>
  <si>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</si>
  <si>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</si>
  <si>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</si>
  <si>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</si>
  <si>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</si>
  <si>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</si>
  <si>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</si>
  <si>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</si>
  <si>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</si>
  <si>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</si>
  <si>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</si>
  <si>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</si>
  <si>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</si>
  <si>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</si>
  <si>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</si>
  <si>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</si>
  <si>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</si>
  <si>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</si>
  <si>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</si>
  <si>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</si>
  <si>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</si>
  <si>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</si>
  <si>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</si>
  <si>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</si>
  <si>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</si>
  <si>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</si>
  <si>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</si>
  <si>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</si>
  <si>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</si>
  <si>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</si>
  <si>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</si>
  <si>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</si>
  <si>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</si>
  <si>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</si>
  <si>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</si>
  <si>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</si>
  <si>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</si>
  <si>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</si>
  <si>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</si>
  <si>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</si>
  <si>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</si>
  <si>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</si>
  <si>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</si>
  <si>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</si>
  <si>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</si>
  <si>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</si>
  <si>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</si>
  <si>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</si>
  <si>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</si>
  <si>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</si>
  <si>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</si>
  <si>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</si>
  <si>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</si>
  <si>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</si>
  <si>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</si>
  <si>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</si>
  <si>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</si>
  <si>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</si>
  <si>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</si>
  <si>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</si>
  <si>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</si>
  <si>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</si>
  <si>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</si>
  <si>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</si>
  <si>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</si>
  <si>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</si>
  <si>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</si>
  <si>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</si>
  <si>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</si>
  <si>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</si>
  <si>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</si>
  <si>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</si>
  <si>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</si>
  <si>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</si>
  <si>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</si>
  <si>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</si>
  <si>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</si>
  <si>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</si>
  <si>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</si>
  <si>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</si>
  <si>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</si>
  <si>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</si>
  <si>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</si>
  <si>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</si>
  <si>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</si>
  <si>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</si>
  <si>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</si>
  <si>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</si>
  <si>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</si>
  <si>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</si>
  <si>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</si>
  <si>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</si>
  <si>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</si>
  <si>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</si>
  <si>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</si>
  <si>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</si>
  <si>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</si>
  <si>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</si>
  <si>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</si>
  <si>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</si>
  <si>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</si>
  <si>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</si>
  <si>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</si>
  <si>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</si>
  <si>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</si>
  <si>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</si>
  <si>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</si>
  <si>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</si>
  <si>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</si>
  <si>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</si>
  <si>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</si>
  <si>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</si>
  <si>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</si>
  <si>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</si>
  <si>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</si>
  <si>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</si>
  <si>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</si>
  <si>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</si>
  <si>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</si>
  <si>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</si>
  <si>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</si>
  <si>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</si>
  <si>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</si>
  <si>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</si>
  <si>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</si>
  <si>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</si>
  <si>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</si>
  <si>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</si>
  <si>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</si>
  <si>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</si>
  <si>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</si>
  <si>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</si>
  <si>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</si>
  <si>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</si>
  <si>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</si>
  <si>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</si>
  <si>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</si>
  <si>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</si>
  <si>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</si>
  <si>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</si>
  <si>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</si>
  <si>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</si>
  <si>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</si>
  <si>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</si>
  <si>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</si>
  <si>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</si>
  <si>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</si>
  <si>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</si>
  <si>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</si>
  <si>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</si>
  <si>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</si>
  <si>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</si>
  <si>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</si>
  <si>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</si>
  <si>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</si>
  <si>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</si>
  <si>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</si>
  <si>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</si>
  <si>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</si>
  <si>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</si>
  <si>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</si>
  <si>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</si>
  <si>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</si>
  <si>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</si>
  <si>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</si>
  <si>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</si>
  <si>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</si>
  <si>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</si>
  <si>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</si>
  <si>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</si>
  <si>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</si>
  <si>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</si>
  <si>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</si>
  <si>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</si>
  <si>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</si>
  <si>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</si>
  <si>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</si>
  <si>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</si>
  <si>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</si>
  <si>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</si>
  <si>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</si>
  <si>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</si>
  <si>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</si>
  <si>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</si>
  <si>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</si>
  <si>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</si>
  <si>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</si>
  <si>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</si>
  <si>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</si>
  <si>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</si>
  <si>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</si>
  <si>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</si>
  <si>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</si>
  <si>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</si>
  <si>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</si>
  <si>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</si>
  <si>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</si>
  <si>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</si>
  <si>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</si>
  <si>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</si>
  <si>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</si>
  <si>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</si>
  <si>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</si>
  <si>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</si>
  <si>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</si>
  <si>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</si>
  <si>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</si>
  <si>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</si>
  <si>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</si>
  <si>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</si>
  <si>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</si>
  <si>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</si>
  <si>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</si>
  <si>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</si>
  <si>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</si>
  <si>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</si>
  <si>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</si>
  <si>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</si>
  <si>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</si>
  <si>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</si>
  <si>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</si>
  <si>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</si>
  <si>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</si>
  <si>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</si>
  <si>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</si>
  <si>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</si>
  <si>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</si>
  <si>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</si>
  <si>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</si>
  <si>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</si>
  <si>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</si>
  <si>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</si>
  <si>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</si>
  <si>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</si>
  <si>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</si>
  <si>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</si>
  <si>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</si>
  <si>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</si>
  <si>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</si>
  <si>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</si>
  <si>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</si>
  <si>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</si>
  <si>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</si>
  <si>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</si>
  <si>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</si>
  <si>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</si>
  <si>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</si>
  <si>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</si>
  <si>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</si>
  <si>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</si>
  <si>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</si>
  <si>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</si>
  <si>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</si>
  <si>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</si>
  <si>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</si>
  <si>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</si>
  <si>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</si>
  <si>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</si>
  <si>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</si>
  <si>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</si>
  <si>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</si>
  <si>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</si>
  <si>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</si>
  <si>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</si>
  <si>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</si>
  <si>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</si>
  <si>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</si>
  <si>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</si>
  <si>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</si>
  <si>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</si>
  <si>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</si>
  <si>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</si>
  <si>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</si>
  <si>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</si>
  <si>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</si>
  <si>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</si>
  <si>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</si>
  <si>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</si>
  <si>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</si>
  <si>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</si>
  <si>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</si>
  <si>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</si>
  <si>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</si>
  <si>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</si>
  <si>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</si>
  <si>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</si>
  <si>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</si>
  <si>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</si>
  <si>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</si>
  <si>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</si>
  <si>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</si>
  <si>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</si>
  <si>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</si>
  <si>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</si>
  <si>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</si>
  <si>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</si>
  <si>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</si>
  <si>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</si>
  <si>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</si>
  <si>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</si>
  <si>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</si>
  <si>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</si>
  <si>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</si>
  <si>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</si>
  <si>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</si>
  <si>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</si>
  <si>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</si>
  <si>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</si>
  <si>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</si>
  <si>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</si>
  <si>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</si>
  <si>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</si>
  <si>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</si>
  <si>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</si>
  <si>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</si>
  <si>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</si>
  <si>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</si>
  <si>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</si>
  <si>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</si>
  <si>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</si>
  <si>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</si>
  <si>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</si>
  <si>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</si>
  <si>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</si>
  <si>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</si>
  <si>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</si>
  <si>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</si>
  <si>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</si>
  <si>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</si>
  <si>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</si>
  <si>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</si>
  <si>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</si>
  <si>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</si>
  <si>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</si>
  <si>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</si>
  <si>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</si>
  <si>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</si>
  <si>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</si>
  <si>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</si>
  <si>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</si>
  <si>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</si>
  <si>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</si>
  <si>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</si>
  <si>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</si>
  <si>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</si>
  <si>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</si>
  <si>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</si>
  <si>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</si>
  <si>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</si>
  <si>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</si>
  <si>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</si>
  <si>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</si>
  <si>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</si>
  <si>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</si>
  <si>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</si>
  <si>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</si>
  <si>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</si>
  <si>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</si>
  <si>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</si>
  <si>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</si>
  <si>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</si>
  <si>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</si>
  <si>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</si>
  <si>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</si>
  <si>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</si>
  <si>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</si>
  <si>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</si>
  <si>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</si>
  <si>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</si>
  <si>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</si>
  <si>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</si>
  <si>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</si>
  <si>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</si>
  <si>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</si>
  <si>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</si>
  <si>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</si>
  <si>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</si>
  <si>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</si>
  <si>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</si>
  <si>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</si>
  <si>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</si>
  <si>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</si>
  <si>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</si>
  <si>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</si>
  <si>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</si>
  <si>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</si>
  <si>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</si>
  <si>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</si>
  <si>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</si>
  <si>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</si>
  <si>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</si>
  <si>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</si>
  <si>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</si>
  <si>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</si>
  <si>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</si>
  <si>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</si>
  <si>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</si>
  <si>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</si>
  <si>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</si>
  <si>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</si>
  <si>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</si>
  <si>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</si>
  <si>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</si>
  <si>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</si>
  <si>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</si>
  <si>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</si>
  <si>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</si>
  <si>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</si>
  <si>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</si>
  <si>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</si>
  <si>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</si>
  <si>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</si>
  <si>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</si>
  <si>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</si>
  <si>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</si>
  <si>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</si>
  <si>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</si>
  <si>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</si>
  <si>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</si>
  <si>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</si>
  <si>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</si>
  <si>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</si>
  <si>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</si>
  <si>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</si>
  <si>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</si>
  <si>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</si>
  <si>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</si>
  <si>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</si>
  <si>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</si>
  <si>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</si>
  <si>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</si>
  <si>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</si>
  <si>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</si>
  <si>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</si>
  <si>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</si>
  <si>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</si>
  <si>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</si>
  <si>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</si>
  <si>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</si>
  <si>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</si>
  <si>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</si>
  <si>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</si>
  <si>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</si>
  <si>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</si>
  <si>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</si>
  <si>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</si>
  <si>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</si>
  <si>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</si>
  <si>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</si>
  <si>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</si>
  <si>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</si>
  <si>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</si>
  <si>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</si>
  <si>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</si>
  <si>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</si>
  <si>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</si>
  <si>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</si>
  <si>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</si>
  <si>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</si>
  <si>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</si>
  <si>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</si>
  <si>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</si>
  <si>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</si>
  <si>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</si>
  <si>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</si>
  <si>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</si>
  <si>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</si>
  <si>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</si>
  <si>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</si>
  <si>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</si>
  <si>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</si>
  <si>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</si>
  <si>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</si>
  <si>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</si>
  <si>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</si>
  <si>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</si>
  <si>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</si>
  <si>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</si>
  <si>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</si>
  <si>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</si>
  <si>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</si>
  <si>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</si>
  <si>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</si>
  <si>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</si>
  <si>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</si>
  <si>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</si>
  <si>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</si>
  <si>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</si>
  <si>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</si>
  <si>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</si>
  <si>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</si>
  <si>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</si>
  <si>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</si>
  <si>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</si>
  <si>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</si>
  <si>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</si>
  <si>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</si>
  <si>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</si>
  <si>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</si>
  <si>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</si>
  <si>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</si>
  <si>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</si>
  <si>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</si>
  <si>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</si>
  <si>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</si>
  <si>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</si>
  <si>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</si>
  <si>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</si>
  <si>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</si>
  <si>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</si>
  <si>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</si>
  <si>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</si>
  <si>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</si>
  <si>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</si>
  <si>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</si>
  <si>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</si>
  <si>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</si>
  <si>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</si>
  <si>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</si>
  <si>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</si>
  <si>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</si>
  <si>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</si>
  <si>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</si>
  <si>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</si>
  <si>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</si>
  <si>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</si>
  <si>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</si>
  <si>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</si>
  <si>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</si>
  <si>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</si>
  <si>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</si>
  <si>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</si>
  <si>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</si>
  <si>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</si>
  <si>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</si>
  <si>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</si>
  <si>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</si>
  <si>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</si>
  <si>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</si>
  <si>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</si>
  <si>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</si>
  <si>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</si>
  <si>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</si>
  <si>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</si>
  <si>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</si>
  <si>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</si>
  <si>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</si>
  <si>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</si>
  <si>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</si>
  <si>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</si>
  <si>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</si>
  <si>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</si>
  <si>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</si>
  <si>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</si>
  <si>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</si>
  <si>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</si>
  <si>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</si>
  <si>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</si>
  <si>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</si>
  <si>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</si>
  <si>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</si>
  <si>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</si>
  <si>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</si>
  <si>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</si>
  <si>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</si>
  <si>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</si>
  <si>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</si>
  <si>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</si>
  <si>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</si>
  <si>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</si>
  <si>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</si>
  <si>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</si>
  <si>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</si>
  <si>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</si>
  <si>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</si>
  <si>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</si>
  <si>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</si>
  <si>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</si>
  <si>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</si>
  <si>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</si>
  <si>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</si>
  <si>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</si>
  <si>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</si>
  <si>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</si>
  <si>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</si>
  <si>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</si>
  <si>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</si>
  <si>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</si>
  <si>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</si>
  <si>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</si>
  <si>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</si>
  <si>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</si>
  <si>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</si>
  <si>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</si>
  <si>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</si>
  <si>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</si>
  <si>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</si>
  <si>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</si>
  <si>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</si>
  <si>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</si>
  <si>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</si>
  <si>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</si>
  <si>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</si>
  <si>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</si>
  <si>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</si>
  <si>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</si>
  <si>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</si>
  <si>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</si>
  <si>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</si>
  <si>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</si>
  <si>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</si>
  <si>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</si>
  <si>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</si>
  <si>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</si>
  <si>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</si>
  <si>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</si>
  <si>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</si>
  <si>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</si>
  <si>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</si>
  <si>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</si>
  <si>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</si>
  <si>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</si>
  <si>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</si>
  <si>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</si>
  <si>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</si>
  <si>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</si>
  <si>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</si>
  <si>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</si>
  <si>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</si>
  <si>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</si>
  <si>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</si>
  <si>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</si>
  <si>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</si>
  <si>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</si>
  <si>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</si>
  <si>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</si>
  <si>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</si>
  <si>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</si>
  <si>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</si>
  <si>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</si>
  <si>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</si>
  <si>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</si>
  <si>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</si>
  <si>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</si>
  <si>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</si>
  <si>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</si>
  <si>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</si>
  <si>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</si>
  <si>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</si>
  <si>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</si>
  <si>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</si>
  <si>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</si>
  <si>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</si>
  <si>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</si>
  <si>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</si>
  <si>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</si>
  <si>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</si>
  <si>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</si>
  <si>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</si>
  <si>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</si>
  <si>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</si>
  <si>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</si>
  <si>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</si>
  <si>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</si>
  <si>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</si>
  <si>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</si>
  <si>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</si>
  <si>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</si>
  <si>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</si>
  <si>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</si>
  <si>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</si>
  <si>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</si>
  <si>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</si>
  <si>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</si>
  <si>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</si>
  <si>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</si>
  <si>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</si>
  <si>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</si>
  <si>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</si>
  <si>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</si>
  <si>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</si>
  <si>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</si>
  <si>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</si>
  <si>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</si>
  <si>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</si>
  <si>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</si>
  <si>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</si>
  <si>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</si>
  <si>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</si>
  <si>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</si>
  <si>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</si>
  <si>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</si>
  <si>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</si>
  <si>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</si>
  <si>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</si>
  <si>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</si>
  <si>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</si>
  <si>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</si>
  <si>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</si>
  <si>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</si>
  <si>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</si>
  <si>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</si>
  <si>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</si>
  <si>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</si>
  <si>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</si>
  <si>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</si>
  <si>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</si>
  <si>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</si>
  <si>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</si>
  <si>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</si>
  <si>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</si>
  <si>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</si>
  <si>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</si>
  <si>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</si>
  <si>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</si>
  <si>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</si>
  <si>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</si>
  <si>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</si>
  <si>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</si>
  <si>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</si>
  <si>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</si>
  <si>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</si>
  <si>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</si>
  <si>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</si>
  <si>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</si>
  <si>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</si>
  <si>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</si>
  <si>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</si>
  <si>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</si>
  <si>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</si>
  <si>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</si>
  <si>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</si>
  <si>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</si>
  <si>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</si>
  <si>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</si>
  <si>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</si>
  <si>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</si>
  <si>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</si>
  <si>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</si>
  <si>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</si>
  <si>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</si>
  <si>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</si>
  <si>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</si>
  <si>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</si>
  <si>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</si>
  <si>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</si>
  <si>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</si>
  <si>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</si>
  <si>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</si>
  <si>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</si>
  <si>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</si>
  <si>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</si>
  <si>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</si>
  <si>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</si>
  <si>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</si>
  <si>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</si>
  <si>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</si>
  <si>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</si>
  <si>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</si>
  <si>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</si>
  <si>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</si>
  <si>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</si>
  <si>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</si>
  <si>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</si>
  <si>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</si>
  <si>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</si>
  <si>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</si>
  <si>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</si>
  <si>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</si>
  <si>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</si>
  <si>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</si>
  <si>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</si>
  <si>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</si>
  <si>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</si>
  <si>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</si>
  <si>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</si>
  <si>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</si>
  <si>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</si>
  <si>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</si>
  <si>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</si>
  <si>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</si>
  <si>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</si>
  <si>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</si>
  <si>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</si>
  <si>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</si>
  <si>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</si>
  <si>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</si>
  <si>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</si>
  <si>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</si>
  <si>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</si>
  <si>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</si>
  <si>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</si>
  <si>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</si>
  <si>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</si>
  <si>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</si>
  <si>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</si>
  <si>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</si>
  <si>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</si>
  <si>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</si>
  <si>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</si>
  <si>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</si>
  <si>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</si>
  <si>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</si>
  <si>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</si>
  <si>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</si>
  <si>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</si>
  <si>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</si>
  <si>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</si>
  <si>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</si>
  <si>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</si>
  <si>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</si>
  <si>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</si>
  <si>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</si>
  <si>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</si>
  <si>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</si>
  <si>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</si>
  <si>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</si>
  <si>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</si>
  <si>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</si>
  <si>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</si>
  <si>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</si>
  <si>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</si>
  <si>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</si>
  <si>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</si>
  <si>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</si>
  <si>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</si>
  <si>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</si>
  <si>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</si>
  <si>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</si>
  <si>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</si>
  <si>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</si>
  <si>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</si>
  <si>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</si>
  <si>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</si>
  <si>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</si>
  <si>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</si>
  <si>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</si>
  <si>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</si>
  <si>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</si>
  <si>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</si>
  <si>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</si>
  <si>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</si>
  <si>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</si>
  <si>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</si>
  <si>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</si>
  <si>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</si>
  <si>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</si>
  <si>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</si>
  <si>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</si>
  <si>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</si>
  <si>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</si>
  <si>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</si>
  <si>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</si>
  <si>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</si>
  <si>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</si>
  <si>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</si>
  <si>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</si>
  <si>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</si>
  <si>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</si>
  <si>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</si>
  <si>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</si>
  <si>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</si>
  <si>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</si>
  <si>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</si>
  <si>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</si>
  <si>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</si>
  <si>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</si>
  <si>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</si>
  <si>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</si>
  <si>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</si>
  <si>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</si>
  <si>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</si>
  <si>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</si>
  <si>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</si>
  <si>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</si>
  <si>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</si>
  <si>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</si>
  <si>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</si>
  <si>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</si>
  <si>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</si>
  <si>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</si>
  <si>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</si>
  <si>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</si>
  <si>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</si>
  <si>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</si>
  <si>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</si>
  <si>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</si>
  <si>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</si>
  <si>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</si>
  <si>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</si>
  <si>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</si>
  <si>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</si>
  <si>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</si>
  <si>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</si>
  <si>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</si>
  <si>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</si>
  <si>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</si>
  <si>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</si>
  <si>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</si>
  <si>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</si>
  <si>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</si>
  <si>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</si>
  <si>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</si>
  <si>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</si>
  <si>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</si>
  <si>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</si>
  <si>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</si>
  <si>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</si>
  <si>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</si>
  <si>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</si>
  <si>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</si>
  <si>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</si>
  <si>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</si>
  <si>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</si>
  <si>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</si>
  <si>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</si>
  <si>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</si>
  <si>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</si>
  <si>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</si>
  <si>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</si>
  <si>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</si>
  <si>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</si>
  <si>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</si>
  <si>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</si>
  <si>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</si>
  <si>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</si>
  <si>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</si>
  <si>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</si>
  <si>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</si>
  <si>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</si>
  <si>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</si>
  <si>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</si>
  <si>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</si>
  <si>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</si>
  <si>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</si>
  <si>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</si>
  <si>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</si>
  <si>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</si>
  <si>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</si>
  <si>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</si>
  <si>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</si>
  <si>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</si>
  <si>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</si>
  <si>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</si>
  <si>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</si>
  <si>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</si>
  <si>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</si>
  <si>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</si>
  <si>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</si>
  <si>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</si>
  <si>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</si>
  <si>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</si>
  <si>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</si>
  <si>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</si>
  <si>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</si>
  <si>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</si>
  <si>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</si>
  <si>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</si>
  <si>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</si>
  <si>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</si>
  <si>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</si>
  <si>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</si>
  <si>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</si>
  <si>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</si>
  <si>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</si>
  <si>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</si>
  <si>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</si>
  <si>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</si>
  <si>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</si>
  <si>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</si>
  <si>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</si>
  <si>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</si>
  <si>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</si>
  <si>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</si>
  <si>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</si>
  <si>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</si>
  <si>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</si>
  <si>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</si>
  <si>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</si>
  <si>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</si>
  <si>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</si>
  <si>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</si>
  <si>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</si>
  <si>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</si>
  <si>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</si>
  <si>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</si>
  <si>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</si>
  <si>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</si>
  <si>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</si>
  <si>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</si>
  <si>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</si>
  <si>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</si>
  <si>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</si>
  <si>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</si>
  <si>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</si>
  <si>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</si>
  <si>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</si>
  <si>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</si>
  <si>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</si>
  <si>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</si>
  <si>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</si>
  <si>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</si>
  <si>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</si>
  <si>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</si>
  <si>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</si>
  <si>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</si>
  <si>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</si>
  <si>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</si>
  <si>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</si>
  <si>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</si>
  <si>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</si>
  <si>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</si>
  <si>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</si>
  <si>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</si>
  <si>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</si>
  <si>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</si>
  <si>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</si>
  <si>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</si>
  <si>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</si>
  <si>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</si>
  <si>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</si>
  <si>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</si>
  <si>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</si>
  <si>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</si>
  <si>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</si>
  <si>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</si>
  <si>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</si>
  <si>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</si>
  <si>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</si>
  <si>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</si>
  <si>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</si>
  <si>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</si>
  <si>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</si>
  <si>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</si>
  <si>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</si>
  <si>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</si>
  <si>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</si>
  <si>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</si>
  <si>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</si>
  <si>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</si>
  <si>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</si>
  <si>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</si>
  <si>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</si>
  <si>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</si>
  <si>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</si>
  <si>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</si>
  <si>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</si>
  <si>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</si>
  <si>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</si>
  <si>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</si>
  <si>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</si>
  <si>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</si>
  <si>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</si>
  <si>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</si>
  <si>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</si>
  <si>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</si>
  <si>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</si>
  <si>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</si>
  <si>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</si>
  <si>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</si>
  <si>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</si>
  <si>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</si>
  <si>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</si>
  <si>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</si>
  <si>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</si>
  <si>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</si>
  <si>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</si>
  <si>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</si>
  <si>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</si>
  <si>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</si>
  <si>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</si>
  <si>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</si>
  <si>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</si>
  <si>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</si>
  <si>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</si>
  <si>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</si>
  <si>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</si>
  <si>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</si>
  <si>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</si>
  <si>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</si>
  <si>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</si>
  <si>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</si>
  <si>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</si>
  <si>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</si>
  <si>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</si>
  <si>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</si>
  <si>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</si>
  <si>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</si>
  <si>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</si>
  <si>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</si>
  <si>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</si>
  <si>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</si>
  <si>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</si>
  <si>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</si>
  <si>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</si>
  <si>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</si>
  <si>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</si>
  <si>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</si>
  <si>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</si>
  <si>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</si>
  <si>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</si>
  <si>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</si>
  <si>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</si>
  <si>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</si>
  <si>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</si>
  <si>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</si>
  <si>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</si>
  <si>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</si>
  <si>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</si>
  <si>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</si>
  <si>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</si>
  <si>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</si>
  <si>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</si>
  <si>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</si>
  <si>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</si>
  <si>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</si>
  <si>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</si>
  <si>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</si>
  <si>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</si>
  <si>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</si>
  <si>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</si>
  <si>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</si>
  <si>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</si>
  <si>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</si>
  <si>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</si>
  <si>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</si>
  <si>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</si>
  <si>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</si>
  <si>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</si>
  <si>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</si>
  <si>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</si>
  <si>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</si>
  <si>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</si>
  <si>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</si>
  <si>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</si>
  <si>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</si>
  <si>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</si>
  <si>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</si>
  <si>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</si>
  <si>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</si>
  <si>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</si>
  <si>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</si>
  <si>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</si>
  <si>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</si>
  <si>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</si>
  <si>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</si>
  <si>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</si>
  <si>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</si>
  <si>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</si>
  <si>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</si>
  <si>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</si>
  <si>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</si>
  <si>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</si>
  <si>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</si>
  <si>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</si>
  <si>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</si>
  <si>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</si>
  <si>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</si>
  <si>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</si>
  <si>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</si>
  <si>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</si>
  <si>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</si>
  <si>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</si>
  <si>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</si>
  <si>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</si>
  <si>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</si>
  <si>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</si>
  <si>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</si>
  <si>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</si>
  <si>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</si>
  <si>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</si>
  <si>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</si>
  <si>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</si>
  <si>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</si>
  <si>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</si>
  <si>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</si>
  <si>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</si>
  <si>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</si>
  <si>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</si>
  <si>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</si>
  <si>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</si>
  <si>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</si>
  <si>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</si>
  <si>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</si>
  <si>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</si>
  <si>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</si>
  <si>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</si>
  <si>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</si>
  <si>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</si>
  <si>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</si>
  <si>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</si>
  <si>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</si>
  <si>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</si>
  <si>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</si>
  <si>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</si>
  <si>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</si>
  <si>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</si>
  <si>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</si>
  <si>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</si>
  <si>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</si>
  <si>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</si>
  <si>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</si>
  <si>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</si>
  <si>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</si>
  <si>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</si>
  <si>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</si>
  <si>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</si>
  <si>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</si>
  <si>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</si>
  <si>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</si>
  <si>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</si>
  <si>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</si>
  <si>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</si>
  <si>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</si>
  <si>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</si>
  <si>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</si>
  <si>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</si>
  <si>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</si>
  <si>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</si>
  <si>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</si>
  <si>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</si>
  <si>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</si>
  <si>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</si>
  <si>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</si>
  <si>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</si>
  <si>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</si>
  <si>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</si>
  <si>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</si>
  <si>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</si>
  <si>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</si>
  <si>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</si>
  <si>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</si>
  <si>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</si>
  <si>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</si>
  <si>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</si>
  <si>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</si>
  <si>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</si>
  <si>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</si>
  <si>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</si>
  <si>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</si>
  <si>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</si>
  <si>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</si>
  <si>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</si>
  <si>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</si>
  <si>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</si>
  <si>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</si>
  <si>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</si>
  <si>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</si>
  <si>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</si>
  <si>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</si>
  <si>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</si>
  <si>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</si>
  <si>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</si>
  <si>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</si>
  <si>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</si>
  <si>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</si>
  <si>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</si>
  <si>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</si>
  <si>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</si>
  <si>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</si>
  <si>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</si>
  <si>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</si>
  <si>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</si>
  <si>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</si>
  <si>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</si>
  <si>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</si>
  <si>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</si>
  <si>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</si>
  <si>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</si>
  <si>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</si>
  <si>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</si>
  <si>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</si>
  <si>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</si>
  <si>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</si>
  <si>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</si>
  <si>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</si>
  <si>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</si>
  <si>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</si>
  <si>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</si>
  <si>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</si>
  <si>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</si>
  <si>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</si>
  <si>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</si>
  <si>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</si>
  <si>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</si>
  <si>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</si>
  <si>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</si>
  <si>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</si>
  <si>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</si>
  <si>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</si>
  <si>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</si>
  <si>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</si>
  <si>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</si>
  <si>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</si>
  <si>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</si>
  <si>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</si>
  <si>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</si>
  <si>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</si>
  <si>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</si>
  <si>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</si>
  <si>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</si>
  <si>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</si>
  <si>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</si>
  <si>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</si>
  <si>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</si>
  <si>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</si>
  <si>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</si>
  <si>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</si>
  <si>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</si>
  <si>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</si>
  <si>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</si>
  <si>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</si>
  <si>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</si>
  <si>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</si>
  <si>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</si>
  <si>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</si>
  <si>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</si>
  <si>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</si>
  <si>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</si>
  <si>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</si>
  <si>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</si>
  <si>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</si>
  <si>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</si>
  <si>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</si>
  <si>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</si>
  <si>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</si>
  <si>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</si>
  <si>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</si>
  <si>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</si>
  <si>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</si>
  <si>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</si>
  <si>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</si>
  <si>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</si>
  <si>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</si>
  <si>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</si>
  <si>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</si>
  <si>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</si>
  <si>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</si>
  <si>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</si>
  <si>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</si>
  <si>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</si>
  <si>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</si>
  <si>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</si>
  <si>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</si>
  <si>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</si>
  <si>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</si>
  <si>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</si>
  <si>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</si>
  <si>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</si>
  <si>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</si>
  <si>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</si>
  <si>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</si>
  <si>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</si>
  <si>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</si>
  <si>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</si>
  <si>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</si>
  <si>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</si>
  <si>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</si>
  <si>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</si>
  <si>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</si>
  <si>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</si>
  <si>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</si>
  <si>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</si>
  <si>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</si>
  <si>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</si>
  <si>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</si>
  <si>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</si>
  <si>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</si>
  <si>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</si>
  <si>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</si>
  <si>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</si>
  <si>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</si>
  <si>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</si>
  <si>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</si>
  <si>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</si>
  <si>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</si>
  <si>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</si>
  <si>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</si>
  <si>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</si>
  <si>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</si>
  <si>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</si>
  <si>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</si>
  <si>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</si>
  <si>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</si>
  <si>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</si>
  <si>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</si>
  <si>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</si>
  <si>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</si>
  <si>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</si>
  <si>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</si>
  <si>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</si>
  <si>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</si>
  <si>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</si>
  <si>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</si>
  <si>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</si>
  <si>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</si>
  <si>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</si>
  <si>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</si>
  <si>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</si>
  <si>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</si>
  <si>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</si>
  <si>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</si>
  <si>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</si>
  <si>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</si>
  <si>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</si>
  <si>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</si>
  <si>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</si>
  <si>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</si>
  <si>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</si>
  <si>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</si>
  <si>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</si>
  <si>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</si>
  <si>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</si>
  <si>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</si>
  <si>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</si>
  <si>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</si>
  <si>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</si>
  <si>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</si>
  <si>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</si>
  <si>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</si>
  <si>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</si>
  <si>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</si>
  <si>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</si>
  <si>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</si>
  <si>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</si>
  <si>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</si>
  <si>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</si>
  <si>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</si>
  <si>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</si>
  <si>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</si>
  <si>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</si>
  <si>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</si>
  <si>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</si>
  <si>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</si>
  <si>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</si>
  <si>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</si>
  <si>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</si>
  <si>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</si>
  <si>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</si>
  <si>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</si>
  <si>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</si>
  <si>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</si>
  <si>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</si>
  <si>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</si>
  <si>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</si>
  <si>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</si>
  <si>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</si>
  <si>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</si>
  <si>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</si>
  <si>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</si>
  <si>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</si>
  <si>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</si>
  <si>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</si>
  <si>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</si>
  <si>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</si>
  <si>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</si>
  <si>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</si>
  <si>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</si>
  <si>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</si>
  <si>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</si>
  <si>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</si>
  <si>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</si>
  <si>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</si>
  <si>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</si>
  <si>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</si>
  <si>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</si>
  <si>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</si>
  <si>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</si>
  <si>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</si>
  <si>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</si>
  <si>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</si>
  <si>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</si>
  <si>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</si>
  <si>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</si>
  <si>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</si>
  <si>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</si>
  <si>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</si>
  <si>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</si>
  <si>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</si>
  <si>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</si>
  <si>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</si>
  <si>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</si>
  <si>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</si>
  <si>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</si>
  <si>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</si>
  <si>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</si>
  <si>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</si>
  <si>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</si>
  <si>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</si>
  <si>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</si>
  <si>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</si>
  <si>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</si>
  <si>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</si>
  <si>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</si>
  <si>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</si>
  <si>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</si>
  <si>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</si>
  <si>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</si>
  <si>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</si>
  <si>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</si>
  <si>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</si>
  <si>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</si>
  <si>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</si>
  <si>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</si>
  <si>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</si>
  <si>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</si>
  <si>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</si>
  <si>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</si>
  <si>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</si>
  <si>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</si>
  <si>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</si>
  <si>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</si>
  <si>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</si>
  <si>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</si>
  <si>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</si>
  <si>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</si>
  <si>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</si>
  <si>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</si>
  <si>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</si>
  <si>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</si>
  <si>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</si>
  <si>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</si>
  <si>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</si>
  <si>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</si>
  <si>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</si>
  <si>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</si>
  <si>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</si>
  <si>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</si>
  <si>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</si>
  <si>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</si>
  <si>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</si>
  <si>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</si>
  <si>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</si>
  <si>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</si>
  <si>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</si>
  <si>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</si>
  <si>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</si>
  <si>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</si>
  <si>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</si>
  <si>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</si>
  <si>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</si>
  <si>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</si>
  <si>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</si>
  <si>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</si>
  <si>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</si>
  <si>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</si>
  <si>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</si>
  <si>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</si>
  <si>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</si>
  <si>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</si>
  <si>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</si>
  <si>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</si>
  <si>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</si>
  <si>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</si>
  <si>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</si>
  <si>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</si>
  <si>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</si>
  <si>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</si>
  <si>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</si>
  <si>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</si>
  <si>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</si>
  <si>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</si>
  <si>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</si>
  <si>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</si>
  <si>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</si>
  <si>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</si>
  <si>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</si>
  <si>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</si>
  <si>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</si>
  <si>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</si>
  <si>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</si>
  <si>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</si>
  <si>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</si>
  <si>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</si>
  <si>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</si>
  <si>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</si>
  <si>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</si>
  <si>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</si>
  <si>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</si>
  <si>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</si>
  <si>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</si>
  <si>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</si>
  <si>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</si>
  <si>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</si>
  <si>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</si>
  <si>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</si>
  <si>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</si>
  <si>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</si>
  <si>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</si>
  <si>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</si>
  <si>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</si>
  <si>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</si>
  <si>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</si>
  <si>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</si>
  <si>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</si>
  <si>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</si>
  <si>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</si>
  <si>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</si>
  <si>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</si>
  <si>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</si>
  <si>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</si>
  <si>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</si>
  <si>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</si>
  <si>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</si>
  <si>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</si>
  <si>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</si>
  <si>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</si>
  <si>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</si>
  <si>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</si>
  <si>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</si>
  <si>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</si>
  <si>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</si>
  <si>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</si>
  <si>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</si>
  <si>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</si>
  <si>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</si>
  <si>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</si>
  <si>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</si>
  <si>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</si>
  <si>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</si>
  <si>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</si>
  <si>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</si>
  <si>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</si>
  <si>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</si>
  <si>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</si>
  <si>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</si>
  <si>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</si>
  <si>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</si>
  <si>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</si>
  <si>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</si>
  <si>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</si>
  <si>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</si>
  <si>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</si>
  <si>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</si>
  <si>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</si>
  <si>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</si>
  <si>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</si>
  <si>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</si>
  <si>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</si>
  <si>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</si>
  <si>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</si>
  <si>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</si>
  <si>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</si>
  <si>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</si>
  <si>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</si>
  <si>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</si>
  <si>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</si>
  <si>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</si>
  <si>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</si>
  <si>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</si>
  <si>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</si>
  <si>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</si>
  <si>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</si>
  <si>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</si>
  <si>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</si>
  <si>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</si>
  <si>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</si>
  <si>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</si>
  <si>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</si>
  <si>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</si>
  <si>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</si>
  <si>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</si>
  <si>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</si>
  <si>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</si>
  <si>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</si>
  <si>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</si>
  <si>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</si>
  <si>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</si>
  <si>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</si>
  <si>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</si>
  <si>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</si>
  <si>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</si>
  <si>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</si>
  <si>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</si>
  <si>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</si>
  <si>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</si>
  <si>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</si>
  <si>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</si>
  <si>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</si>
  <si>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</si>
  <si>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</si>
  <si>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</si>
  <si>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</si>
  <si>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</si>
  <si>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</si>
  <si>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</si>
  <si>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</si>
  <si>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</si>
  <si>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</si>
  <si>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</si>
  <si>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</si>
  <si>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</si>
  <si>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</si>
  <si>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</si>
  <si>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</si>
  <si>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</si>
  <si>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</si>
  <si>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</si>
  <si>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</si>
  <si>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</si>
  <si>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</si>
  <si>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</si>
  <si>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</si>
  <si>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</si>
  <si>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</si>
  <si>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</si>
  <si>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</si>
  <si>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</si>
  <si>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</si>
  <si>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</si>
  <si>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</si>
  <si>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</si>
  <si>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</si>
  <si>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</si>
  <si>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</si>
  <si>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</si>
  <si>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</si>
  <si>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</si>
  <si>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</si>
  <si>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</si>
  <si>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</si>
  <si>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</si>
  <si>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</si>
  <si>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</si>
  <si>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</si>
  <si>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</si>
  <si>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</si>
  <si>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</si>
  <si>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</si>
  <si>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</si>
  <si>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</si>
  <si>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</si>
  <si>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</si>
  <si>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</si>
  <si>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</si>
  <si>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</si>
  <si>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</si>
  <si>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</si>
  <si>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</si>
  <si>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</si>
  <si>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</si>
  <si>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</si>
  <si>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</si>
  <si>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</si>
  <si>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</si>
  <si>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</si>
  <si>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</si>
  <si>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</si>
  <si>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</si>
  <si>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</si>
  <si>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</si>
  <si>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</si>
  <si>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</si>
  <si>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</si>
  <si>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</si>
  <si>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</si>
  <si>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</si>
  <si>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</si>
  <si>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</si>
  <si>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</si>
  <si>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</si>
  <si>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</si>
  <si>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</si>
  <si>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</si>
  <si>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</si>
  <si>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</si>
  <si>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</si>
  <si>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</si>
  <si>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</si>
  <si>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</si>
  <si>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</si>
  <si>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</si>
  <si>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</si>
  <si>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</si>
  <si>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</si>
  <si>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</si>
  <si>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</si>
  <si>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</si>
  <si>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</si>
  <si>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</si>
  <si>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</si>
  <si>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</si>
  <si>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</si>
  <si>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</si>
  <si>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</si>
  <si>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</si>
  <si>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</si>
  <si>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</si>
  <si>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</si>
  <si>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</si>
  <si>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</si>
  <si>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</si>
  <si>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</si>
  <si>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</si>
  <si>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</si>
  <si>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</si>
  <si>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</si>
  <si>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</si>
  <si>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</si>
  <si>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</si>
  <si>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</si>
  <si>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</si>
  <si>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</si>
  <si>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</si>
  <si>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</si>
  <si>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</si>
  <si>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</si>
  <si>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</si>
  <si>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</si>
  <si>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</si>
  <si>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</si>
  <si>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</si>
  <si>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</si>
  <si>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</si>
  <si>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</si>
  <si>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</si>
  <si>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</si>
  <si>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</si>
  <si>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</si>
  <si>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</si>
  <si>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</si>
  <si>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</si>
  <si>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</si>
  <si>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</si>
  <si>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</si>
  <si>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</si>
  <si>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</si>
  <si>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</si>
  <si>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</si>
  <si>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</si>
  <si>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</si>
  <si>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</si>
  <si>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</si>
  <si>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</si>
  <si>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</si>
  <si>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</si>
  <si>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</si>
  <si>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</si>
  <si>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</si>
  <si>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</si>
  <si>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</si>
  <si>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</si>
  <si>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</si>
  <si>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</si>
  <si>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</si>
  <si>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</si>
  <si>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</si>
  <si>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</si>
  <si>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</si>
  <si>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</si>
  <si>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</si>
  <si>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</si>
  <si>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</si>
  <si>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</si>
  <si>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</si>
  <si>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</si>
  <si>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</si>
  <si>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</si>
  <si>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</si>
  <si>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</si>
  <si>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</si>
  <si>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</si>
  <si>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</si>
  <si>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</si>
  <si>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</si>
  <si>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</si>
  <si>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</si>
  <si>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</si>
  <si>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</si>
  <si>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</si>
  <si>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</si>
  <si>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</si>
  <si>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</si>
  <si>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</si>
  <si>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</si>
  <si>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</si>
  <si>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</si>
  <si>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</si>
  <si>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</si>
  <si>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</si>
  <si>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</si>
  <si>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</si>
  <si>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</si>
  <si>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</si>
  <si>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</si>
  <si>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</si>
  <si>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</si>
  <si>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</si>
  <si>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</si>
  <si>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</si>
  <si>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</si>
  <si>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</si>
  <si>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</si>
  <si>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</si>
  <si>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</si>
  <si>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</si>
  <si>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</si>
  <si>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</si>
  <si>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</si>
  <si>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</si>
  <si>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</si>
  <si>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</si>
  <si>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</si>
  <si>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</si>
  <si>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</si>
  <si>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</si>
  <si>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</si>
  <si>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</si>
  <si>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</si>
  <si>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</si>
  <si>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</si>
  <si>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</si>
  <si>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</si>
  <si>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</si>
  <si>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</si>
  <si>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</si>
  <si>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</si>
  <si>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</si>
  <si>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</si>
  <si>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</si>
  <si>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</si>
  <si>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</si>
  <si>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</si>
  <si>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</si>
  <si>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</si>
  <si>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</si>
  <si>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</si>
  <si>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</si>
  <si>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</si>
  <si>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</si>
  <si>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</si>
  <si>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</si>
  <si>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</si>
  <si>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</si>
  <si>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</si>
  <si>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</si>
  <si>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</si>
  <si>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</si>
  <si>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</si>
  <si>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</si>
  <si>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</si>
  <si>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</si>
  <si>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</si>
  <si>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</si>
  <si>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</si>
  <si>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</si>
  <si>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</si>
  <si>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</si>
  <si>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</si>
  <si>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</si>
  <si>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</si>
  <si>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</si>
  <si>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</si>
  <si>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</si>
  <si>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</si>
  <si>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</si>
  <si>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</si>
  <si>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</si>
  <si>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</si>
  <si>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</si>
  <si>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</si>
  <si>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</si>
  <si>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</si>
  <si>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</si>
  <si>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</si>
  <si>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</si>
  <si>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</si>
  <si>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</si>
  <si>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</si>
  <si>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</si>
  <si>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</si>
  <si>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</si>
  <si>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</si>
  <si>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</si>
  <si>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</si>
  <si>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</si>
  <si>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</si>
  <si>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</si>
  <si>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</si>
  <si>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</si>
  <si>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</si>
  <si>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</si>
  <si>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</si>
  <si>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</si>
  <si>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</si>
  <si>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</si>
  <si>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</si>
  <si>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</si>
  <si>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</si>
  <si>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</si>
  <si>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</si>
  <si>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</si>
  <si>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</si>
  <si>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</si>
  <si>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</si>
  <si>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</si>
  <si>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</si>
  <si>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</si>
  <si>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</si>
  <si>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</si>
  <si>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</si>
  <si>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</si>
  <si>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</si>
  <si>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</si>
  <si>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</si>
  <si>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</si>
  <si>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</si>
  <si>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</si>
  <si>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</si>
  <si>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</si>
  <si>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</si>
  <si>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</si>
  <si>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</si>
  <si>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</si>
  <si>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</si>
  <si>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</si>
  <si>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</si>
  <si>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</si>
  <si>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</si>
  <si>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</si>
  <si>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</si>
  <si>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</si>
  <si>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</si>
  <si>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</si>
  <si>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</si>
  <si>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</si>
  <si>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</si>
  <si>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</si>
  <si>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</si>
  <si>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</si>
  <si>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</si>
  <si>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</si>
  <si>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</si>
  <si>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</si>
  <si>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</si>
  <si>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</si>
  <si>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</si>
  <si>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</si>
  <si>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</si>
  <si>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</si>
  <si>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</si>
  <si>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</si>
  <si>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</si>
  <si>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</si>
  <si>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</si>
  <si>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</si>
  <si>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</si>
  <si>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</si>
  <si>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</si>
  <si>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</si>
  <si>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</si>
  <si>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</si>
  <si>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</si>
  <si>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</si>
  <si>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</si>
  <si>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</si>
  <si>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</si>
  <si>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</si>
  <si>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</si>
  <si>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</si>
  <si>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</si>
  <si>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</si>
  <si>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</si>
  <si>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</si>
  <si>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</si>
  <si>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</si>
  <si>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</si>
  <si>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</si>
  <si>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</si>
  <si>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</si>
  <si>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</si>
  <si>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</si>
  <si>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</si>
  <si>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</si>
  <si>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</si>
  <si>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</si>
  <si>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</si>
  <si>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</si>
  <si>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</si>
  <si>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</si>
  <si>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</si>
  <si>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</si>
  <si>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</si>
  <si>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</si>
  <si>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</si>
  <si>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</si>
  <si>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</si>
  <si>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</si>
  <si>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</si>
  <si>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</si>
  <si>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</si>
  <si>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</si>
  <si>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</si>
  <si>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</si>
  <si>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</si>
  <si>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</si>
  <si>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</si>
  <si>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</si>
  <si>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</si>
  <si>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</si>
  <si>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</si>
  <si>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</si>
  <si>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</si>
  <si>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</si>
  <si>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</si>
  <si>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</si>
  <si>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</si>
  <si>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</si>
  <si>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</si>
  <si>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</si>
  <si>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</si>
  <si>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</si>
  <si>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</si>
  <si>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</si>
  <si>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</si>
  <si>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</si>
  <si>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</si>
  <si>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</si>
  <si>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</si>
  <si>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</si>
  <si>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</si>
  <si>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</si>
  <si>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</si>
  <si>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</si>
  <si>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</si>
  <si>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</si>
  <si>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</si>
  <si>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</si>
  <si>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</si>
  <si>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</si>
  <si>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</si>
  <si>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</si>
  <si>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</si>
  <si>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</si>
  <si>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</si>
  <si>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</si>
  <si>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</si>
  <si>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</si>
  <si>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</si>
  <si>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</si>
  <si>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</si>
  <si>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</si>
  <si>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</si>
  <si>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</si>
  <si>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</si>
  <si>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</si>
  <si>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</si>
  <si>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</si>
  <si>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</si>
  <si>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</si>
  <si>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</si>
  <si>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</si>
  <si>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</si>
  <si>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</si>
  <si>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</si>
  <si>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</si>
  <si>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</si>
  <si>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</si>
  <si>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</si>
  <si>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</si>
  <si>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</si>
  <si>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</si>
  <si>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</si>
  <si>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</si>
  <si>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</si>
  <si>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</si>
  <si>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</si>
  <si>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</si>
  <si>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</si>
  <si>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</si>
  <si>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</si>
  <si>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</si>
  <si>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</si>
  <si>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</si>
  <si>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</si>
  <si>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</si>
  <si>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</si>
  <si>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</si>
  <si>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</si>
  <si>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</si>
  <si>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</si>
  <si>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</si>
  <si>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</si>
  <si>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</si>
  <si>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</si>
  <si>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</si>
  <si>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</si>
  <si>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</si>
  <si>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</si>
  <si>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</si>
  <si>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</si>
  <si>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</si>
  <si>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</si>
  <si>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</si>
  <si>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</si>
  <si>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</si>
  <si>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</si>
  <si>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</si>
  <si>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</si>
  <si>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</si>
  <si>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</si>
  <si>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</si>
  <si>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</si>
  <si>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</si>
  <si>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</si>
  <si>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</si>
  <si>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</si>
  <si>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</si>
  <si>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</si>
  <si>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</si>
  <si>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</si>
  <si>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</si>
  <si>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</si>
  <si>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</si>
  <si>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</si>
  <si>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</si>
  <si>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</si>
  <si>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</si>
  <si>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</si>
  <si>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</si>
  <si>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</si>
  <si>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</si>
  <si>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</si>
  <si>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</si>
  <si>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</si>
  <si>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</si>
  <si>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</si>
  <si>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</si>
  <si>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</si>
  <si>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</si>
  <si>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</si>
  <si>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</si>
  <si>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</si>
  <si>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</si>
  <si>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</si>
  <si>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</si>
  <si>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</si>
  <si>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</si>
  <si>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</si>
  <si>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</si>
  <si>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</si>
  <si>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</si>
  <si>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</si>
  <si>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</si>
  <si>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</si>
  <si>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</si>
  <si>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</si>
  <si>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</si>
  <si>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</si>
  <si>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</si>
  <si>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</si>
  <si>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</si>
  <si>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</si>
  <si>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</si>
  <si>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</si>
  <si>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</si>
  <si>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</si>
  <si>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</si>
  <si>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</si>
  <si>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</si>
  <si>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</si>
  <si>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</si>
  <si>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</si>
  <si>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</si>
  <si>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</si>
  <si>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</si>
  <si>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</si>
  <si>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</si>
  <si>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</si>
  <si>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</si>
  <si>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</si>
  <si>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</si>
  <si>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</si>
  <si>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</si>
  <si>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</si>
  <si>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</si>
  <si>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</si>
  <si>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</si>
  <si>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</si>
  <si>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</si>
  <si>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</si>
  <si>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</si>
  <si>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</si>
  <si>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</si>
  <si>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</si>
  <si>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</si>
  <si>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</si>
  <si>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</si>
  <si>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</si>
  <si>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</si>
  <si>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</si>
  <si>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</si>
  <si>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</si>
  <si>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</si>
  <si>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</si>
  <si>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</si>
  <si>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</si>
  <si>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</si>
  <si>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</si>
  <si>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</si>
  <si>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</si>
  <si>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</si>
  <si>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</si>
  <si>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</si>
  <si>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</si>
  <si>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</si>
  <si>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</si>
  <si>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</si>
  <si>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</si>
  <si>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</si>
  <si>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</si>
  <si>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</si>
  <si>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</si>
  <si>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</si>
  <si>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</si>
  <si>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</si>
  <si>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</si>
  <si>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</si>
  <si>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</si>
  <si>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</si>
  <si>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</si>
  <si>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</si>
  <si>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</si>
  <si>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</si>
  <si>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</si>
  <si>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</si>
  <si>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</si>
  <si>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</si>
  <si>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</si>
  <si>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</si>
  <si>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</si>
  <si>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</si>
  <si>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</si>
  <si>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</si>
  <si>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</si>
  <si>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</si>
  <si>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</si>
  <si>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</si>
  <si>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</si>
  <si>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</si>
  <si>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</si>
  <si>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</si>
  <si>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</si>
  <si>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</si>
  <si>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</si>
  <si>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</si>
  <si>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</si>
  <si>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</si>
  <si>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</si>
  <si>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</si>
  <si>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</si>
  <si>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</si>
  <si>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</si>
  <si>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</si>
  <si>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</si>
  <si>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</si>
  <si>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</si>
  <si>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</si>
  <si>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</si>
  <si>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</si>
  <si>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</si>
  <si>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</si>
  <si>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</si>
  <si>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</si>
  <si>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</si>
  <si>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</si>
  <si>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</si>
  <si>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</si>
  <si>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</si>
  <si>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</si>
  <si>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</si>
  <si>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</si>
  <si>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</si>
  <si>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</si>
  <si>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</si>
  <si>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</si>
  <si>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</si>
  <si>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</si>
  <si>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</si>
  <si>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</si>
  <si>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</si>
  <si>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</si>
  <si>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</si>
  <si>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</si>
  <si>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</si>
  <si>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</si>
  <si>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</si>
  <si>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</si>
  <si>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</si>
  <si>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</si>
  <si>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</si>
  <si>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</si>
  <si>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</si>
  <si>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</si>
  <si>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</si>
  <si>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</si>
  <si>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</si>
  <si>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</si>
  <si>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</si>
  <si>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</si>
  <si>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</si>
  <si>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</si>
  <si>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</si>
  <si>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</si>
  <si>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</si>
  <si>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</si>
  <si>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</si>
  <si>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</si>
  <si>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</si>
  <si>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</si>
  <si>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</si>
  <si>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</si>
  <si>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</si>
  <si>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</si>
  <si>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</si>
  <si>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</si>
  <si>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</si>
  <si>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</si>
  <si>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</si>
  <si>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</si>
  <si>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</si>
  <si>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</si>
  <si>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</si>
  <si>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</si>
  <si>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</si>
  <si>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</si>
  <si>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</si>
  <si>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</si>
  <si>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</si>
  <si>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</si>
  <si>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</si>
  <si>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</si>
  <si>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</si>
  <si>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</si>
  <si>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</si>
  <si>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</si>
  <si>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</si>
  <si>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</si>
  <si>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</si>
  <si>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</si>
  <si>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</si>
  <si>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</si>
  <si>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</si>
  <si>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</si>
  <si>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</si>
  <si>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</si>
  <si>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</si>
  <si>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</si>
  <si>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</si>
  <si>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</si>
  <si>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</si>
  <si>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</si>
  <si>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</si>
  <si>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</si>
  <si>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</si>
  <si>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</si>
  <si>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</si>
  <si>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</si>
  <si>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</si>
  <si>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</si>
  <si>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</si>
  <si>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</si>
  <si>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</si>
  <si>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</si>
  <si>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</si>
  <si>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</si>
  <si>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</si>
  <si>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</si>
  <si>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</si>
  <si>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</si>
  <si>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</si>
  <si>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</si>
  <si>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</si>
  <si>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</si>
  <si>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</si>
  <si>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</si>
  <si>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</si>
  <si>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</si>
  <si>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</si>
  <si>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</si>
  <si>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</si>
  <si>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</si>
  <si>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</si>
  <si>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</si>
  <si>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</si>
  <si>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</si>
  <si>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</si>
  <si>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</si>
  <si>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</si>
  <si>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</si>
  <si>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</si>
  <si>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</si>
  <si>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</si>
  <si>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</si>
  <si>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</si>
  <si>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</si>
  <si>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</si>
  <si>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</si>
  <si>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</si>
  <si>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</si>
  <si>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</si>
  <si>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</si>
  <si>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</si>
  <si>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</si>
  <si>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</si>
  <si>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</si>
  <si>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</si>
  <si>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</si>
  <si>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</si>
  <si>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</si>
  <si>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</si>
  <si>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</si>
  <si>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</si>
  <si>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</si>
  <si>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</si>
  <si>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</si>
  <si>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</si>
  <si>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</si>
  <si>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</si>
  <si>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</si>
  <si>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</si>
  <si>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</si>
  <si>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</si>
  <si>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</si>
  <si>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</si>
  <si>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</si>
  <si>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</si>
  <si>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</si>
  <si>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</si>
  <si>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</si>
  <si>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</si>
  <si>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</si>
  <si>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</si>
  <si>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</si>
  <si>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</si>
  <si>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</si>
  <si>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</si>
  <si>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</si>
  <si>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</si>
  <si>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</si>
  <si>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</si>
  <si>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</si>
  <si>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</si>
  <si>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</si>
  <si>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</si>
  <si>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</si>
  <si>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</si>
  <si>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</si>
  <si>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</si>
  <si>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</si>
  <si>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</si>
  <si>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</si>
  <si>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</si>
  <si>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</si>
  <si>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</si>
  <si>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</si>
  <si>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</si>
  <si>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</si>
  <si>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</si>
  <si>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</si>
  <si>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</si>
  <si>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</si>
  <si>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</si>
  <si>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</si>
  <si>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</si>
  <si>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</si>
  <si>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</si>
  <si>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</si>
  <si>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</si>
  <si>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</si>
  <si>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</si>
  <si>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</si>
  <si>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</si>
  <si>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</si>
  <si>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</si>
  <si>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</si>
  <si>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</si>
  <si>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</si>
  <si>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</si>
  <si>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</si>
  <si>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</si>
  <si>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</si>
  <si>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</si>
  <si>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</si>
  <si>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</si>
  <si>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</si>
  <si>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</si>
  <si>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</si>
  <si>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</si>
  <si>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</si>
  <si>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</si>
  <si>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</si>
  <si>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</si>
  <si>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</si>
  <si>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</si>
  <si>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</si>
  <si>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For relevant smelters: only iTSCI tagged raw materials</t>
  </si>
  <si>
    <t>100%</t>
  </si>
  <si>
    <t>https://www.xbk-kabel.de/wp-content/uploads/2024/03/Code-of-Conduct_14.10.2023.pdf</t>
  </si>
  <si>
    <t>XBK-KABEL Xaver Bechtold GmbH</t>
  </si>
  <si>
    <t>DE260704520</t>
  </si>
  <si>
    <t>Zentraler Einkauf / Central Purchasing Department</t>
  </si>
  <si>
    <t>Unterdorf 101, 78628 Rottweil</t>
  </si>
  <si>
    <t>Katja Ferdinand</t>
  </si>
  <si>
    <t>k.ferdinand@xbk-kabel.de</t>
  </si>
  <si>
    <t>+49 741 254-113</t>
  </si>
  <si>
    <t>Aristotelis Papadopoulos</t>
  </si>
  <si>
    <t>QMB / QM Representative</t>
  </si>
  <si>
    <t>a.papadopoulos@xbk-kabel.de</t>
  </si>
  <si>
    <t>+49 741 254-101</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</si>
</sst>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04">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1073">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172" fontId="11" fillId="0" borderId="0" applyFont="0" applyFill="0" applyBorder="0" applyAlignment="0" applyProtection="0"/>
    <xf numFmtId="41"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91" fillId="0" borderId="0"/>
    <xf numFmtId="0" fontId="91"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91"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8" fontId="3" fillId="0" borderId="0"/>
    <xf numFmtId="168"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91" fillId="0" borderId="0"/>
    <xf numFmtId="0" fontId="91" fillId="0" borderId="0"/>
    <xf numFmtId="0" fontId="91" fillId="0" borderId="0"/>
    <xf numFmtId="168" fontId="91" fillId="0" borderId="0"/>
    <xf numFmtId="0" fontId="2"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 fillId="0" borderId="0"/>
  </cellStyleXfs>
  <cellXfs count="402">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8"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48" xfId="0"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0" fillId="0" borderId="48" xfId="0" applyBorder="1" applyAlignment="1" applyProtection="1">
      <alignment horizontal="left" vertical="center" wrapText="1"/>
      <protection locked="0"/>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0" fillId="33" borderId="27" xfId="0" applyFont="1" applyFill="1" applyBorder="1" applyAlignment="1" applyProtection="1">
      <alignment horizontal="center"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8" fillId="33" borderId="0" xfId="0" applyFont="1" applyFill="1" applyAlignment="1">
      <alignment horizontal="center" wrapText="1"/>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84" fillId="33" borderId="58"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107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2 2" xfId="833"/>
    <cellStyle name="Comma [0] 2 3" xfId="593"/>
    <cellStyle name="Comma [0] 3" xfId="30"/>
    <cellStyle name="Comma [0] 4" xfId="31"/>
    <cellStyle name="Comma [0] 4 2" xfId="834"/>
    <cellStyle name="Comma [0] 4 3" xfId="594"/>
    <cellStyle name="Comma 10" xfId="32"/>
    <cellStyle name="Comma 10 2" xfId="835"/>
    <cellStyle name="Comma 10 3" xfId="595"/>
    <cellStyle name="Comma 100" xfId="33"/>
    <cellStyle name="Comma 100 2" xfId="836"/>
    <cellStyle name="Comma 100 3" xfId="596"/>
    <cellStyle name="Comma 101" xfId="34"/>
    <cellStyle name="Comma 101 2" xfId="837"/>
    <cellStyle name="Comma 101 3" xfId="597"/>
    <cellStyle name="Comma 102" xfId="35"/>
    <cellStyle name="Comma 102 2" xfId="838"/>
    <cellStyle name="Comma 102 3" xfId="598"/>
    <cellStyle name="Comma 103" xfId="36"/>
    <cellStyle name="Comma 103 2" xfId="839"/>
    <cellStyle name="Comma 103 3" xfId="599"/>
    <cellStyle name="Comma 104" xfId="37"/>
    <cellStyle name="Comma 104 2" xfId="840"/>
    <cellStyle name="Comma 104 3" xfId="600"/>
    <cellStyle name="Comma 105" xfId="38"/>
    <cellStyle name="Comma 105 2" xfId="841"/>
    <cellStyle name="Comma 105 3" xfId="601"/>
    <cellStyle name="Comma 106" xfId="39"/>
    <cellStyle name="Comma 106 2" xfId="842"/>
    <cellStyle name="Comma 106 3" xfId="602"/>
    <cellStyle name="Comma 107" xfId="40"/>
    <cellStyle name="Comma 107 2" xfId="843"/>
    <cellStyle name="Comma 107 3" xfId="603"/>
    <cellStyle name="Comma 108" xfId="41"/>
    <cellStyle name="Comma 108 2" xfId="844"/>
    <cellStyle name="Comma 108 3" xfId="604"/>
    <cellStyle name="Comma 109" xfId="42"/>
    <cellStyle name="Comma 109 2" xfId="845"/>
    <cellStyle name="Comma 109 3" xfId="605"/>
    <cellStyle name="Comma 11" xfId="43"/>
    <cellStyle name="Comma 11 2" xfId="846"/>
    <cellStyle name="Comma 11 3" xfId="606"/>
    <cellStyle name="Comma 110" xfId="44"/>
    <cellStyle name="Comma 110 2" xfId="847"/>
    <cellStyle name="Comma 110 3" xfId="607"/>
    <cellStyle name="Comma 111" xfId="45"/>
    <cellStyle name="Comma 111 2" xfId="848"/>
    <cellStyle name="Comma 111 3" xfId="608"/>
    <cellStyle name="Comma 112" xfId="46"/>
    <cellStyle name="Comma 112 2" xfId="849"/>
    <cellStyle name="Comma 112 3" xfId="609"/>
    <cellStyle name="Comma 113" xfId="47"/>
    <cellStyle name="Comma 113 2" xfId="850"/>
    <cellStyle name="Comma 113 3" xfId="610"/>
    <cellStyle name="Comma 114" xfId="48"/>
    <cellStyle name="Comma 114 2" xfId="851"/>
    <cellStyle name="Comma 114 3" xfId="611"/>
    <cellStyle name="Comma 115" xfId="49"/>
    <cellStyle name="Comma 115 2" xfId="852"/>
    <cellStyle name="Comma 115 3" xfId="612"/>
    <cellStyle name="Comma 116" xfId="50"/>
    <cellStyle name="Comma 116 2" xfId="853"/>
    <cellStyle name="Comma 116 3" xfId="613"/>
    <cellStyle name="Comma 117" xfId="51"/>
    <cellStyle name="Comma 117 2" xfId="854"/>
    <cellStyle name="Comma 117 3" xfId="614"/>
    <cellStyle name="Comma 118" xfId="52"/>
    <cellStyle name="Comma 118 2" xfId="855"/>
    <cellStyle name="Comma 118 3" xfId="615"/>
    <cellStyle name="Comma 119" xfId="53"/>
    <cellStyle name="Comma 119 2" xfId="856"/>
    <cellStyle name="Comma 119 3" xfId="616"/>
    <cellStyle name="Comma 12" xfId="54"/>
    <cellStyle name="Comma 12 2" xfId="857"/>
    <cellStyle name="Comma 12 3" xfId="617"/>
    <cellStyle name="Comma 120" xfId="55"/>
    <cellStyle name="Comma 120 2" xfId="858"/>
    <cellStyle name="Comma 120 3" xfId="618"/>
    <cellStyle name="Comma 121" xfId="56"/>
    <cellStyle name="Comma 121 2" xfId="859"/>
    <cellStyle name="Comma 121 3" xfId="619"/>
    <cellStyle name="Comma 122" xfId="57"/>
    <cellStyle name="Comma 122 2" xfId="860"/>
    <cellStyle name="Comma 122 3" xfId="620"/>
    <cellStyle name="Comma 123" xfId="58"/>
    <cellStyle name="Comma 123 2" xfId="861"/>
    <cellStyle name="Comma 123 3" xfId="621"/>
    <cellStyle name="Comma 124" xfId="59"/>
    <cellStyle name="Comma 124 2" xfId="862"/>
    <cellStyle name="Comma 124 3" xfId="622"/>
    <cellStyle name="Comma 125" xfId="60"/>
    <cellStyle name="Comma 125 2" xfId="863"/>
    <cellStyle name="Comma 125 3" xfId="623"/>
    <cellStyle name="Comma 126" xfId="61"/>
    <cellStyle name="Comma 126 2" xfId="864"/>
    <cellStyle name="Comma 126 3" xfId="624"/>
    <cellStyle name="Comma 127" xfId="62"/>
    <cellStyle name="Comma 127 2" xfId="865"/>
    <cellStyle name="Comma 127 3" xfId="625"/>
    <cellStyle name="Comma 128" xfId="63"/>
    <cellStyle name="Comma 128 2" xfId="866"/>
    <cellStyle name="Comma 128 3" xfId="626"/>
    <cellStyle name="Comma 129" xfId="64"/>
    <cellStyle name="Comma 129 2" xfId="867"/>
    <cellStyle name="Comma 129 3" xfId="627"/>
    <cellStyle name="Comma 13" xfId="65"/>
    <cellStyle name="Comma 13 2" xfId="868"/>
    <cellStyle name="Comma 13 3" xfId="628"/>
    <cellStyle name="Comma 130" xfId="66"/>
    <cellStyle name="Comma 130 2" xfId="869"/>
    <cellStyle name="Comma 130 3" xfId="629"/>
    <cellStyle name="Comma 131" xfId="67"/>
    <cellStyle name="Comma 131 2" xfId="870"/>
    <cellStyle name="Comma 131 3" xfId="630"/>
    <cellStyle name="Comma 132" xfId="68"/>
    <cellStyle name="Comma 132 2" xfId="871"/>
    <cellStyle name="Comma 132 3" xfId="631"/>
    <cellStyle name="Comma 133" xfId="69"/>
    <cellStyle name="Comma 133 2" xfId="872"/>
    <cellStyle name="Comma 133 3" xfId="632"/>
    <cellStyle name="Comma 134" xfId="70"/>
    <cellStyle name="Comma 134 2" xfId="873"/>
    <cellStyle name="Comma 134 3" xfId="633"/>
    <cellStyle name="Comma 135" xfId="71"/>
    <cellStyle name="Comma 135 2" xfId="874"/>
    <cellStyle name="Comma 135 3" xfId="634"/>
    <cellStyle name="Comma 136" xfId="72"/>
    <cellStyle name="Comma 136 2" xfId="875"/>
    <cellStyle name="Comma 136 3" xfId="635"/>
    <cellStyle name="Comma 137" xfId="73"/>
    <cellStyle name="Comma 137 2" xfId="876"/>
    <cellStyle name="Comma 137 3" xfId="636"/>
    <cellStyle name="Comma 138" xfId="74"/>
    <cellStyle name="Comma 138 2" xfId="877"/>
    <cellStyle name="Comma 138 3" xfId="637"/>
    <cellStyle name="Comma 139" xfId="75"/>
    <cellStyle name="Comma 139 2" xfId="878"/>
    <cellStyle name="Comma 139 3" xfId="638"/>
    <cellStyle name="Comma 14" xfId="76"/>
    <cellStyle name="Comma 14 2" xfId="879"/>
    <cellStyle name="Comma 14 3" xfId="639"/>
    <cellStyle name="Comma 140" xfId="77"/>
    <cellStyle name="Comma 140 2" xfId="880"/>
    <cellStyle name="Comma 140 3" xfId="640"/>
    <cellStyle name="Comma 141" xfId="78"/>
    <cellStyle name="Comma 141 2" xfId="881"/>
    <cellStyle name="Comma 141 3" xfId="641"/>
    <cellStyle name="Comma 142" xfId="79"/>
    <cellStyle name="Comma 142 2" xfId="882"/>
    <cellStyle name="Comma 142 3" xfId="642"/>
    <cellStyle name="Comma 143" xfId="80"/>
    <cellStyle name="Comma 143 2" xfId="883"/>
    <cellStyle name="Comma 143 3" xfId="643"/>
    <cellStyle name="Comma 144" xfId="81"/>
    <cellStyle name="Comma 144 2" xfId="884"/>
    <cellStyle name="Comma 144 3" xfId="644"/>
    <cellStyle name="Comma 145" xfId="82"/>
    <cellStyle name="Comma 145 2" xfId="885"/>
    <cellStyle name="Comma 145 3" xfId="645"/>
    <cellStyle name="Comma 146" xfId="83"/>
    <cellStyle name="Comma 146 2" xfId="886"/>
    <cellStyle name="Comma 146 3" xfId="646"/>
    <cellStyle name="Comma 147" xfId="84"/>
    <cellStyle name="Comma 147 2" xfId="887"/>
    <cellStyle name="Comma 147 3" xfId="647"/>
    <cellStyle name="Comma 148" xfId="85"/>
    <cellStyle name="Comma 148 2" xfId="888"/>
    <cellStyle name="Comma 148 3" xfId="648"/>
    <cellStyle name="Comma 149" xfId="86"/>
    <cellStyle name="Comma 149 2" xfId="889"/>
    <cellStyle name="Comma 149 3" xfId="649"/>
    <cellStyle name="Comma 15" xfId="87"/>
    <cellStyle name="Comma 15 2" xfId="890"/>
    <cellStyle name="Comma 15 3" xfId="650"/>
    <cellStyle name="Comma 150" xfId="88"/>
    <cellStyle name="Comma 150 2" xfId="891"/>
    <cellStyle name="Comma 150 3" xfId="651"/>
    <cellStyle name="Comma 151" xfId="89"/>
    <cellStyle name="Comma 151 2" xfId="892"/>
    <cellStyle name="Comma 151 3" xfId="652"/>
    <cellStyle name="Comma 152" xfId="90"/>
    <cellStyle name="Comma 152 2" xfId="893"/>
    <cellStyle name="Comma 152 3" xfId="653"/>
    <cellStyle name="Comma 153" xfId="91"/>
    <cellStyle name="Comma 153 2" xfId="894"/>
    <cellStyle name="Comma 153 3" xfId="654"/>
    <cellStyle name="Comma 154" xfId="92"/>
    <cellStyle name="Comma 154 2" xfId="895"/>
    <cellStyle name="Comma 154 3" xfId="655"/>
    <cellStyle name="Comma 155" xfId="93"/>
    <cellStyle name="Comma 155 2" xfId="896"/>
    <cellStyle name="Comma 155 3" xfId="656"/>
    <cellStyle name="Comma 156" xfId="94"/>
    <cellStyle name="Comma 156 2" xfId="897"/>
    <cellStyle name="Comma 156 3" xfId="657"/>
    <cellStyle name="Comma 157" xfId="95"/>
    <cellStyle name="Comma 157 2" xfId="898"/>
    <cellStyle name="Comma 157 3" xfId="658"/>
    <cellStyle name="Comma 158" xfId="96"/>
    <cellStyle name="Comma 158 2" xfId="899"/>
    <cellStyle name="Comma 158 3" xfId="659"/>
    <cellStyle name="Comma 159" xfId="97"/>
    <cellStyle name="Comma 159 2" xfId="900"/>
    <cellStyle name="Comma 159 3" xfId="660"/>
    <cellStyle name="Comma 16" xfId="98"/>
    <cellStyle name="Comma 16 2" xfId="901"/>
    <cellStyle name="Comma 16 3" xfId="661"/>
    <cellStyle name="Comma 160" xfId="99"/>
    <cellStyle name="Comma 160 2" xfId="902"/>
    <cellStyle name="Comma 160 3" xfId="662"/>
    <cellStyle name="Comma 161" xfId="100"/>
    <cellStyle name="Comma 161 2" xfId="903"/>
    <cellStyle name="Comma 161 3" xfId="663"/>
    <cellStyle name="Comma 162" xfId="101"/>
    <cellStyle name="Comma 162 2" xfId="904"/>
    <cellStyle name="Comma 162 3" xfId="664"/>
    <cellStyle name="Comma 163" xfId="102"/>
    <cellStyle name="Comma 163 2" xfId="905"/>
    <cellStyle name="Comma 163 3" xfId="665"/>
    <cellStyle name="Comma 164" xfId="103"/>
    <cellStyle name="Comma 164 2" xfId="906"/>
    <cellStyle name="Comma 164 3" xfId="666"/>
    <cellStyle name="Comma 165" xfId="104"/>
    <cellStyle name="Comma 165 2" xfId="907"/>
    <cellStyle name="Comma 165 3" xfId="667"/>
    <cellStyle name="Comma 166" xfId="105"/>
    <cellStyle name="Comma 166 2" xfId="908"/>
    <cellStyle name="Comma 166 3" xfId="668"/>
    <cellStyle name="Comma 167" xfId="106"/>
    <cellStyle name="Comma 167 2" xfId="909"/>
    <cellStyle name="Comma 167 3" xfId="669"/>
    <cellStyle name="Comma 168" xfId="107"/>
    <cellStyle name="Comma 168 2" xfId="910"/>
    <cellStyle name="Comma 168 3" xfId="670"/>
    <cellStyle name="Comma 169" xfId="108"/>
    <cellStyle name="Comma 169 2" xfId="911"/>
    <cellStyle name="Comma 169 3" xfId="671"/>
    <cellStyle name="Comma 17" xfId="109"/>
    <cellStyle name="Comma 17 2" xfId="912"/>
    <cellStyle name="Comma 17 3" xfId="672"/>
    <cellStyle name="Comma 170" xfId="110"/>
    <cellStyle name="Comma 170 2" xfId="913"/>
    <cellStyle name="Comma 170 3" xfId="673"/>
    <cellStyle name="Comma 171" xfId="111"/>
    <cellStyle name="Comma 171 2" xfId="914"/>
    <cellStyle name="Comma 171 3" xfId="674"/>
    <cellStyle name="Comma 172" xfId="112"/>
    <cellStyle name="Comma 172 2" xfId="915"/>
    <cellStyle name="Comma 172 3" xfId="675"/>
    <cellStyle name="Comma 173" xfId="113"/>
    <cellStyle name="Comma 173 2" xfId="916"/>
    <cellStyle name="Comma 173 3" xfId="676"/>
    <cellStyle name="Comma 174" xfId="114"/>
    <cellStyle name="Comma 174 2" xfId="917"/>
    <cellStyle name="Comma 174 3" xfId="677"/>
    <cellStyle name="Comma 175" xfId="115"/>
    <cellStyle name="Comma 175 2" xfId="918"/>
    <cellStyle name="Comma 175 3" xfId="678"/>
    <cellStyle name="Comma 176" xfId="116"/>
    <cellStyle name="Comma 176 2" xfId="919"/>
    <cellStyle name="Comma 176 3" xfId="679"/>
    <cellStyle name="Comma 177" xfId="117"/>
    <cellStyle name="Comma 177 2" xfId="920"/>
    <cellStyle name="Comma 177 3" xfId="680"/>
    <cellStyle name="Comma 178" xfId="118"/>
    <cellStyle name="Comma 178 2" xfId="921"/>
    <cellStyle name="Comma 178 3" xfId="681"/>
    <cellStyle name="Comma 179" xfId="119"/>
    <cellStyle name="Comma 179 2" xfId="922"/>
    <cellStyle name="Comma 179 3" xfId="682"/>
    <cellStyle name="Comma 18" xfId="120"/>
    <cellStyle name="Comma 18 2" xfId="923"/>
    <cellStyle name="Comma 18 3" xfId="683"/>
    <cellStyle name="Comma 180" xfId="121"/>
    <cellStyle name="Comma 180 2" xfId="924"/>
    <cellStyle name="Comma 180 3" xfId="684"/>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 2" xfId="925"/>
    <cellStyle name="Comma 19 3" xfId="685"/>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 2" xfId="926"/>
    <cellStyle name="Comma 2 3" xfId="686"/>
    <cellStyle name="Comma 20" xfId="143"/>
    <cellStyle name="Comma 20 2" xfId="927"/>
    <cellStyle name="Comma 20 3" xfId="687"/>
    <cellStyle name="Comma 200" xfId="144"/>
    <cellStyle name="Comma 201" xfId="145"/>
    <cellStyle name="Comma 202" xfId="146"/>
    <cellStyle name="Comma 203" xfId="147"/>
    <cellStyle name="Comma 203 2" xfId="928"/>
    <cellStyle name="Comma 203 3" xfId="688"/>
    <cellStyle name="Comma 204" xfId="148"/>
    <cellStyle name="Comma 204 2" xfId="929"/>
    <cellStyle name="Comma 204 3" xfId="689"/>
    <cellStyle name="Comma 205" xfId="149"/>
    <cellStyle name="Comma 205 2" xfId="930"/>
    <cellStyle name="Comma 205 3" xfId="690"/>
    <cellStyle name="Comma 206" xfId="150"/>
    <cellStyle name="Comma 206 2" xfId="931"/>
    <cellStyle name="Comma 206 3" xfId="691"/>
    <cellStyle name="Comma 207" xfId="151"/>
    <cellStyle name="Comma 207 2" xfId="932"/>
    <cellStyle name="Comma 207 3" xfId="692"/>
    <cellStyle name="Comma 208" xfId="152"/>
    <cellStyle name="Comma 208 2" xfId="933"/>
    <cellStyle name="Comma 208 3" xfId="693"/>
    <cellStyle name="Comma 209" xfId="153"/>
    <cellStyle name="Comma 209 2" xfId="934"/>
    <cellStyle name="Comma 209 3" xfId="694"/>
    <cellStyle name="Comma 21" xfId="154"/>
    <cellStyle name="Comma 21 2" xfId="935"/>
    <cellStyle name="Comma 21 3" xfId="695"/>
    <cellStyle name="Comma 210" xfId="155"/>
    <cellStyle name="Comma 210 2" xfId="936"/>
    <cellStyle name="Comma 210 3" xfId="696"/>
    <cellStyle name="Comma 211" xfId="156"/>
    <cellStyle name="Comma 211 2" xfId="937"/>
    <cellStyle name="Comma 211 3" xfId="697"/>
    <cellStyle name="Comma 212" xfId="157"/>
    <cellStyle name="Comma 212 2" xfId="938"/>
    <cellStyle name="Comma 212 3" xfId="698"/>
    <cellStyle name="Comma 213" xfId="158"/>
    <cellStyle name="Comma 213 2" xfId="939"/>
    <cellStyle name="Comma 213 3" xfId="699"/>
    <cellStyle name="Comma 214" xfId="159"/>
    <cellStyle name="Comma 214 2" xfId="940"/>
    <cellStyle name="Comma 214 3" xfId="700"/>
    <cellStyle name="Comma 215" xfId="160"/>
    <cellStyle name="Comma 215 2" xfId="941"/>
    <cellStyle name="Comma 215 3" xfId="701"/>
    <cellStyle name="Comma 216" xfId="161"/>
    <cellStyle name="Comma 216 2" xfId="942"/>
    <cellStyle name="Comma 216 3" xfId="702"/>
    <cellStyle name="Comma 217" xfId="162"/>
    <cellStyle name="Comma 217 2" xfId="943"/>
    <cellStyle name="Comma 217 3" xfId="703"/>
    <cellStyle name="Comma 218" xfId="163"/>
    <cellStyle name="Comma 218 2" xfId="944"/>
    <cellStyle name="Comma 218 3" xfId="704"/>
    <cellStyle name="Comma 219" xfId="164"/>
    <cellStyle name="Comma 219 2" xfId="945"/>
    <cellStyle name="Comma 219 3" xfId="705"/>
    <cellStyle name="Comma 22" xfId="165"/>
    <cellStyle name="Comma 22 2" xfId="946"/>
    <cellStyle name="Comma 22 3" xfId="706"/>
    <cellStyle name="Comma 220" xfId="166"/>
    <cellStyle name="Comma 220 2" xfId="947"/>
    <cellStyle name="Comma 220 3" xfId="707"/>
    <cellStyle name="Comma 221" xfId="167"/>
    <cellStyle name="Comma 221 2" xfId="948"/>
    <cellStyle name="Comma 221 3" xfId="708"/>
    <cellStyle name="Comma 222" xfId="168"/>
    <cellStyle name="Comma 222 2" xfId="949"/>
    <cellStyle name="Comma 222 3" xfId="709"/>
    <cellStyle name="Comma 223" xfId="169"/>
    <cellStyle name="Comma 223 2" xfId="950"/>
    <cellStyle name="Comma 223 3" xfId="710"/>
    <cellStyle name="Comma 23" xfId="170"/>
    <cellStyle name="Comma 23 2" xfId="951"/>
    <cellStyle name="Comma 23 3" xfId="711"/>
    <cellStyle name="Comma 24" xfId="171"/>
    <cellStyle name="Comma 24 2" xfId="952"/>
    <cellStyle name="Comma 24 3" xfId="712"/>
    <cellStyle name="Comma 25" xfId="172"/>
    <cellStyle name="Comma 25 2" xfId="953"/>
    <cellStyle name="Comma 25 3" xfId="713"/>
    <cellStyle name="Comma 26" xfId="173"/>
    <cellStyle name="Comma 26 2" xfId="954"/>
    <cellStyle name="Comma 26 3" xfId="714"/>
    <cellStyle name="Comma 27" xfId="174"/>
    <cellStyle name="Comma 27 2" xfId="955"/>
    <cellStyle name="Comma 27 3" xfId="715"/>
    <cellStyle name="Comma 28" xfId="175"/>
    <cellStyle name="Comma 28 2" xfId="956"/>
    <cellStyle name="Comma 28 3" xfId="716"/>
    <cellStyle name="Comma 29" xfId="176"/>
    <cellStyle name="Comma 29 2" xfId="957"/>
    <cellStyle name="Comma 29 3" xfId="717"/>
    <cellStyle name="Comma 3" xfId="177"/>
    <cellStyle name="Comma 3 2" xfId="958"/>
    <cellStyle name="Comma 3 3" xfId="718"/>
    <cellStyle name="Comma 30" xfId="178"/>
    <cellStyle name="Comma 30 2" xfId="959"/>
    <cellStyle name="Comma 30 3" xfId="719"/>
    <cellStyle name="Comma 31" xfId="179"/>
    <cellStyle name="Comma 31 2" xfId="960"/>
    <cellStyle name="Comma 31 3" xfId="720"/>
    <cellStyle name="Comma 32" xfId="180"/>
    <cellStyle name="Comma 32 2" xfId="961"/>
    <cellStyle name="Comma 32 3" xfId="721"/>
    <cellStyle name="Comma 33" xfId="181"/>
    <cellStyle name="Comma 33 2" xfId="962"/>
    <cellStyle name="Comma 33 3" xfId="722"/>
    <cellStyle name="Comma 34" xfId="182"/>
    <cellStyle name="Comma 34 2" xfId="963"/>
    <cellStyle name="Comma 34 3" xfId="723"/>
    <cellStyle name="Comma 35" xfId="183"/>
    <cellStyle name="Comma 35 2" xfId="964"/>
    <cellStyle name="Comma 35 3" xfId="724"/>
    <cellStyle name="Comma 36" xfId="184"/>
    <cellStyle name="Comma 36 2" xfId="965"/>
    <cellStyle name="Comma 36 3" xfId="725"/>
    <cellStyle name="Comma 37" xfId="185"/>
    <cellStyle name="Comma 37 2" xfId="966"/>
    <cellStyle name="Comma 37 3" xfId="726"/>
    <cellStyle name="Comma 38" xfId="186"/>
    <cellStyle name="Comma 38 2" xfId="967"/>
    <cellStyle name="Comma 38 3" xfId="727"/>
    <cellStyle name="Comma 39" xfId="187"/>
    <cellStyle name="Comma 39 2" xfId="968"/>
    <cellStyle name="Comma 39 3" xfId="728"/>
    <cellStyle name="Comma 4" xfId="188"/>
    <cellStyle name="Comma 4 2" xfId="969"/>
    <cellStyle name="Comma 4 3" xfId="729"/>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 2" xfId="970"/>
    <cellStyle name="Comma 5 3" xfId="730"/>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 2" xfId="971"/>
    <cellStyle name="Comma 6 3" xfId="731"/>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69 2" xfId="972"/>
    <cellStyle name="Comma 69 3" xfId="732"/>
    <cellStyle name="Comma 7" xfId="221"/>
    <cellStyle name="Comma 7 2" xfId="973"/>
    <cellStyle name="Comma 7 3" xfId="733"/>
    <cellStyle name="Comma 70" xfId="222"/>
    <cellStyle name="Comma 70 2" xfId="974"/>
    <cellStyle name="Comma 70 3" xfId="734"/>
    <cellStyle name="Comma 71" xfId="223"/>
    <cellStyle name="Comma 71 2" xfId="975"/>
    <cellStyle name="Comma 71 3" xfId="735"/>
    <cellStyle name="Comma 72" xfId="224"/>
    <cellStyle name="Comma 72 2" xfId="976"/>
    <cellStyle name="Comma 72 3" xfId="736"/>
    <cellStyle name="Comma 73" xfId="225"/>
    <cellStyle name="Comma 73 2" xfId="977"/>
    <cellStyle name="Comma 73 3" xfId="737"/>
    <cellStyle name="Comma 74" xfId="226"/>
    <cellStyle name="Comma 74 2" xfId="978"/>
    <cellStyle name="Comma 74 3" xfId="738"/>
    <cellStyle name="Comma 75" xfId="227"/>
    <cellStyle name="Comma 75 2" xfId="979"/>
    <cellStyle name="Comma 75 3" xfId="739"/>
    <cellStyle name="Comma 76" xfId="228"/>
    <cellStyle name="Comma 76 2" xfId="980"/>
    <cellStyle name="Comma 76 3" xfId="740"/>
    <cellStyle name="Comma 77" xfId="229"/>
    <cellStyle name="Comma 77 2" xfId="981"/>
    <cellStyle name="Comma 77 3" xfId="741"/>
    <cellStyle name="Comma 78" xfId="230"/>
    <cellStyle name="Comma 78 2" xfId="982"/>
    <cellStyle name="Comma 78 3" xfId="742"/>
    <cellStyle name="Comma 79" xfId="231"/>
    <cellStyle name="Comma 79 2" xfId="983"/>
    <cellStyle name="Comma 79 3" xfId="743"/>
    <cellStyle name="Comma 8" xfId="232"/>
    <cellStyle name="Comma 8 2" xfId="984"/>
    <cellStyle name="Comma 8 3" xfId="744"/>
    <cellStyle name="Comma 80" xfId="233"/>
    <cellStyle name="Comma 80 2" xfId="985"/>
    <cellStyle name="Comma 80 3" xfId="745"/>
    <cellStyle name="Comma 81" xfId="234"/>
    <cellStyle name="Comma 81 2" xfId="986"/>
    <cellStyle name="Comma 81 3" xfId="746"/>
    <cellStyle name="Comma 82" xfId="235"/>
    <cellStyle name="Comma 82 2" xfId="987"/>
    <cellStyle name="Comma 82 3" xfId="747"/>
    <cellStyle name="Comma 83" xfId="236"/>
    <cellStyle name="Comma 83 2" xfId="988"/>
    <cellStyle name="Comma 83 3" xfId="748"/>
    <cellStyle name="Comma 84" xfId="237"/>
    <cellStyle name="Comma 84 2" xfId="989"/>
    <cellStyle name="Comma 84 3" xfId="749"/>
    <cellStyle name="Comma 85" xfId="238"/>
    <cellStyle name="Comma 85 2" xfId="990"/>
    <cellStyle name="Comma 85 3" xfId="750"/>
    <cellStyle name="Comma 86" xfId="239"/>
    <cellStyle name="Comma 86 2" xfId="991"/>
    <cellStyle name="Comma 86 3" xfId="751"/>
    <cellStyle name="Comma 87" xfId="240"/>
    <cellStyle name="Comma 87 2" xfId="992"/>
    <cellStyle name="Comma 87 3" xfId="752"/>
    <cellStyle name="Comma 88" xfId="241"/>
    <cellStyle name="Comma 88 2" xfId="993"/>
    <cellStyle name="Comma 88 3" xfId="753"/>
    <cellStyle name="Comma 89" xfId="242"/>
    <cellStyle name="Comma 89 2" xfId="994"/>
    <cellStyle name="Comma 89 3" xfId="754"/>
    <cellStyle name="Comma 9" xfId="243"/>
    <cellStyle name="Comma 9 2" xfId="995"/>
    <cellStyle name="Comma 9 3" xfId="755"/>
    <cellStyle name="Comma 90" xfId="244"/>
    <cellStyle name="Comma 90 2" xfId="996"/>
    <cellStyle name="Comma 90 3" xfId="756"/>
    <cellStyle name="Comma 91" xfId="245"/>
    <cellStyle name="Comma 91 2" xfId="997"/>
    <cellStyle name="Comma 91 3" xfId="757"/>
    <cellStyle name="Comma 92" xfId="246"/>
    <cellStyle name="Comma 92 2" xfId="998"/>
    <cellStyle name="Comma 92 3" xfId="758"/>
    <cellStyle name="Comma 93" xfId="247"/>
    <cellStyle name="Comma 93 2" xfId="999"/>
    <cellStyle name="Comma 93 3" xfId="759"/>
    <cellStyle name="Comma 94" xfId="248"/>
    <cellStyle name="Comma 94 2" xfId="1000"/>
    <cellStyle name="Comma 94 3" xfId="760"/>
    <cellStyle name="Comma 95" xfId="249"/>
    <cellStyle name="Comma 95 2" xfId="1001"/>
    <cellStyle name="Comma 95 3" xfId="761"/>
    <cellStyle name="Comma 96" xfId="250"/>
    <cellStyle name="Comma 96 2" xfId="1002"/>
    <cellStyle name="Comma 96 3" xfId="762"/>
    <cellStyle name="Comma 97" xfId="251"/>
    <cellStyle name="Comma 97 2" xfId="1003"/>
    <cellStyle name="Comma 97 3" xfId="763"/>
    <cellStyle name="Comma 98" xfId="252"/>
    <cellStyle name="Comma 98 2" xfId="1004"/>
    <cellStyle name="Comma 98 3" xfId="764"/>
    <cellStyle name="Comma 99" xfId="253"/>
    <cellStyle name="Comma 99 2" xfId="1005"/>
    <cellStyle name="Comma 99 3" xfId="765"/>
    <cellStyle name="Currency [0] 2" xfId="254"/>
    <cellStyle name="Currency [0] 3" xfId="255"/>
    <cellStyle name="Currency [0] 4" xfId="256"/>
    <cellStyle name="Currency [0] 4 2" xfId="1006"/>
    <cellStyle name="Currency [0] 4 3" xfId="766"/>
    <cellStyle name="Currency [0] 5" xfId="257"/>
    <cellStyle name="Currency 10" xfId="258"/>
    <cellStyle name="Currency 100" xfId="259"/>
    <cellStyle name="Currency 100 2" xfId="1007"/>
    <cellStyle name="Currency 100 3" xfId="767"/>
    <cellStyle name="Currency 101" xfId="260"/>
    <cellStyle name="Currency 101 2" xfId="1008"/>
    <cellStyle name="Currency 101 3" xfId="768"/>
    <cellStyle name="Currency 102" xfId="261"/>
    <cellStyle name="Currency 102 2" xfId="1009"/>
    <cellStyle name="Currency 102 3" xfId="769"/>
    <cellStyle name="Currency 103" xfId="262"/>
    <cellStyle name="Currency 103 2" xfId="1010"/>
    <cellStyle name="Currency 103 3" xfId="770"/>
    <cellStyle name="Currency 104" xfId="263"/>
    <cellStyle name="Currency 104 2" xfId="1011"/>
    <cellStyle name="Currency 104 3" xfId="771"/>
    <cellStyle name="Currency 105" xfId="264"/>
    <cellStyle name="Currency 105 2" xfId="1012"/>
    <cellStyle name="Currency 105 3" xfId="772"/>
    <cellStyle name="Currency 106" xfId="265"/>
    <cellStyle name="Currency 106 2" xfId="1013"/>
    <cellStyle name="Currency 106 3" xfId="773"/>
    <cellStyle name="Currency 107" xfId="266"/>
    <cellStyle name="Currency 107 2" xfId="1014"/>
    <cellStyle name="Currency 107 3" xfId="774"/>
    <cellStyle name="Currency 108" xfId="267"/>
    <cellStyle name="Currency 108 2" xfId="1015"/>
    <cellStyle name="Currency 108 3" xfId="775"/>
    <cellStyle name="Currency 109" xfId="268"/>
    <cellStyle name="Currency 109 2" xfId="1016"/>
    <cellStyle name="Currency 109 3" xfId="776"/>
    <cellStyle name="Currency 11" xfId="269"/>
    <cellStyle name="Currency 110" xfId="270"/>
    <cellStyle name="Currency 110 2" xfId="1017"/>
    <cellStyle name="Currency 110 3" xfId="777"/>
    <cellStyle name="Currency 111" xfId="271"/>
    <cellStyle name="Currency 111 2" xfId="1018"/>
    <cellStyle name="Currency 111 3" xfId="778"/>
    <cellStyle name="Currency 112" xfId="272"/>
    <cellStyle name="Currency 112 2" xfId="1019"/>
    <cellStyle name="Currency 112 3" xfId="779"/>
    <cellStyle name="Currency 113" xfId="273"/>
    <cellStyle name="Currency 113 2" xfId="1020"/>
    <cellStyle name="Currency 113 3" xfId="780"/>
    <cellStyle name="Currency 114" xfId="274"/>
    <cellStyle name="Currency 114 2" xfId="1021"/>
    <cellStyle name="Currency 114 3" xfId="781"/>
    <cellStyle name="Currency 115" xfId="275"/>
    <cellStyle name="Currency 115 2" xfId="1022"/>
    <cellStyle name="Currency 115 3" xfId="782"/>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39 2" xfId="1023"/>
    <cellStyle name="Currency 139 3" xfId="783"/>
    <cellStyle name="Currency 14" xfId="302"/>
    <cellStyle name="Currency 140" xfId="303"/>
    <cellStyle name="Currency 140 2" xfId="1024"/>
    <cellStyle name="Currency 140 3" xfId="784"/>
    <cellStyle name="Currency 141" xfId="304"/>
    <cellStyle name="Currency 141 2" xfId="1025"/>
    <cellStyle name="Currency 141 3" xfId="785"/>
    <cellStyle name="Currency 142" xfId="305"/>
    <cellStyle name="Currency 142 2" xfId="1026"/>
    <cellStyle name="Currency 142 3" xfId="786"/>
    <cellStyle name="Currency 143" xfId="306"/>
    <cellStyle name="Currency 143 2" xfId="1027"/>
    <cellStyle name="Currency 143 3" xfId="787"/>
    <cellStyle name="Currency 144" xfId="307"/>
    <cellStyle name="Currency 144 2" xfId="1028"/>
    <cellStyle name="Currency 144 3" xfId="788"/>
    <cellStyle name="Currency 145" xfId="308"/>
    <cellStyle name="Currency 145 2" xfId="1029"/>
    <cellStyle name="Currency 145 3" xfId="789"/>
    <cellStyle name="Currency 146" xfId="309"/>
    <cellStyle name="Currency 146 2" xfId="1030"/>
    <cellStyle name="Currency 146 3" xfId="790"/>
    <cellStyle name="Currency 147" xfId="310"/>
    <cellStyle name="Currency 147 2" xfId="1031"/>
    <cellStyle name="Currency 147 3" xfId="791"/>
    <cellStyle name="Currency 148" xfId="311"/>
    <cellStyle name="Currency 148 2" xfId="1032"/>
    <cellStyle name="Currency 148 3" xfId="792"/>
    <cellStyle name="Currency 149" xfId="312"/>
    <cellStyle name="Currency 149 2" xfId="1033"/>
    <cellStyle name="Currency 149 3" xfId="793"/>
    <cellStyle name="Currency 15" xfId="313"/>
    <cellStyle name="Currency 150" xfId="314"/>
    <cellStyle name="Currency 150 2" xfId="1034"/>
    <cellStyle name="Currency 150 3" xfId="794"/>
    <cellStyle name="Currency 151" xfId="315"/>
    <cellStyle name="Currency 151 2" xfId="1035"/>
    <cellStyle name="Currency 151 3" xfId="795"/>
    <cellStyle name="Currency 152" xfId="316"/>
    <cellStyle name="Currency 152 2" xfId="1036"/>
    <cellStyle name="Currency 152 3" xfId="796"/>
    <cellStyle name="Currency 153" xfId="317"/>
    <cellStyle name="Currency 153 2" xfId="1037"/>
    <cellStyle name="Currency 153 3" xfId="797"/>
    <cellStyle name="Currency 154" xfId="318"/>
    <cellStyle name="Currency 154 2" xfId="1038"/>
    <cellStyle name="Currency 154 3" xfId="798"/>
    <cellStyle name="Currency 155" xfId="319"/>
    <cellStyle name="Currency 155 2" xfId="1039"/>
    <cellStyle name="Currency 155 3" xfId="799"/>
    <cellStyle name="Currency 156" xfId="320"/>
    <cellStyle name="Currency 156 2" xfId="1040"/>
    <cellStyle name="Currency 156 3" xfId="800"/>
    <cellStyle name="Currency 157" xfId="321"/>
    <cellStyle name="Currency 157 2" xfId="1041"/>
    <cellStyle name="Currency 157 3" xfId="801"/>
    <cellStyle name="Currency 158" xfId="322"/>
    <cellStyle name="Currency 158 2" xfId="1042"/>
    <cellStyle name="Currency 158 3" xfId="802"/>
    <cellStyle name="Currency 159" xfId="323"/>
    <cellStyle name="Currency 159 2" xfId="1043"/>
    <cellStyle name="Currency 159 3" xfId="80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3 2" xfId="1044"/>
    <cellStyle name="Currency 203 3" xfId="804"/>
    <cellStyle name="Currency 204" xfId="374"/>
    <cellStyle name="Currency 204 2" xfId="1045"/>
    <cellStyle name="Currency 204 3" xfId="805"/>
    <cellStyle name="Currency 205" xfId="375"/>
    <cellStyle name="Currency 205 2" xfId="1046"/>
    <cellStyle name="Currency 205 3" xfId="806"/>
    <cellStyle name="Currency 206" xfId="376"/>
    <cellStyle name="Currency 206 2" xfId="1047"/>
    <cellStyle name="Currency 206 3" xfId="807"/>
    <cellStyle name="Currency 207" xfId="377"/>
    <cellStyle name="Currency 207 2" xfId="1048"/>
    <cellStyle name="Currency 207 3" xfId="808"/>
    <cellStyle name="Currency 208" xfId="378"/>
    <cellStyle name="Currency 208 2" xfId="1049"/>
    <cellStyle name="Currency 208 3" xfId="809"/>
    <cellStyle name="Currency 209" xfId="379"/>
    <cellStyle name="Currency 209 2" xfId="1050"/>
    <cellStyle name="Currency 209 3" xfId="810"/>
    <cellStyle name="Currency 21" xfId="380"/>
    <cellStyle name="Currency 210" xfId="381"/>
    <cellStyle name="Currency 210 2" xfId="1051"/>
    <cellStyle name="Currency 210 3" xfId="811"/>
    <cellStyle name="Currency 211" xfId="382"/>
    <cellStyle name="Currency 211 2" xfId="1052"/>
    <cellStyle name="Currency 211 3" xfId="812"/>
    <cellStyle name="Currency 212" xfId="383"/>
    <cellStyle name="Currency 212 2" xfId="1053"/>
    <cellStyle name="Currency 212 3" xfId="813"/>
    <cellStyle name="Currency 213" xfId="384"/>
    <cellStyle name="Currency 213 2" xfId="1054"/>
    <cellStyle name="Currency 213 3" xfId="814"/>
    <cellStyle name="Currency 214" xfId="385"/>
    <cellStyle name="Currency 214 2" xfId="1055"/>
    <cellStyle name="Currency 214 3" xfId="815"/>
    <cellStyle name="Currency 215" xfId="386"/>
    <cellStyle name="Currency 215 2" xfId="1056"/>
    <cellStyle name="Currency 215 3" xfId="816"/>
    <cellStyle name="Currency 216" xfId="387"/>
    <cellStyle name="Currency 216 2" xfId="1057"/>
    <cellStyle name="Currency 216 3" xfId="817"/>
    <cellStyle name="Currency 217" xfId="388"/>
    <cellStyle name="Currency 217 2" xfId="1058"/>
    <cellStyle name="Currency 217 3" xfId="818"/>
    <cellStyle name="Currency 218" xfId="389"/>
    <cellStyle name="Currency 218 2" xfId="1059"/>
    <cellStyle name="Currency 218 3" xfId="819"/>
    <cellStyle name="Currency 219" xfId="390"/>
    <cellStyle name="Currency 219 2" xfId="1060"/>
    <cellStyle name="Currency 219 3" xfId="820"/>
    <cellStyle name="Currency 22" xfId="391"/>
    <cellStyle name="Currency 220" xfId="392"/>
    <cellStyle name="Currency 220 2" xfId="1061"/>
    <cellStyle name="Currency 220 3" xfId="821"/>
    <cellStyle name="Currency 221" xfId="393"/>
    <cellStyle name="Currency 221 2" xfId="1062"/>
    <cellStyle name="Currency 221 3" xfId="822"/>
    <cellStyle name="Currency 222" xfId="394"/>
    <cellStyle name="Currency 222 2" xfId="1063"/>
    <cellStyle name="Currency 222 3" xfId="823"/>
    <cellStyle name="Currency 223" xfId="395"/>
    <cellStyle name="Currency 223 2" xfId="1064"/>
    <cellStyle name="Currency 223 3" xfId="824"/>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3 2" xfId="1065"/>
    <cellStyle name="Currency 93 3" xfId="825"/>
    <cellStyle name="Currency 94" xfId="474"/>
    <cellStyle name="Currency 94 2" xfId="1066"/>
    <cellStyle name="Currency 94 3" xfId="826"/>
    <cellStyle name="Currency 95" xfId="475"/>
    <cellStyle name="Currency 95 2" xfId="1067"/>
    <cellStyle name="Currency 95 3" xfId="827"/>
    <cellStyle name="Currency 96" xfId="476"/>
    <cellStyle name="Currency 96 2" xfId="1068"/>
    <cellStyle name="Currency 96 3" xfId="828"/>
    <cellStyle name="Currency 97" xfId="477"/>
    <cellStyle name="Currency 97 2" xfId="1069"/>
    <cellStyle name="Currency 97 3" xfId="829"/>
    <cellStyle name="Currency 98" xfId="478"/>
    <cellStyle name="Currency 98 2" xfId="1070"/>
    <cellStyle name="Currency 98 3" xfId="830"/>
    <cellStyle name="Currency 99" xfId="479"/>
    <cellStyle name="Currency 99 2" xfId="1071"/>
    <cellStyle name="Currency 99 3" xfId="831"/>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 9 2" xfId="1072"/>
    <cellStyle name="Normal 9 3" xfId="83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37">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7.60\mawi$\EINKAUF\Kupfer-EK\Konfliktmaterialien\RMI_CMRT_6.5%2013052025%20tin%20met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einkauf2.VOKA\AppData\Local\Microsoft\Windows\INetCache\Content.Outlook\V5N4WI0M\Template_Westmetall_RMI_CMRT_6.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ferdinand@xbk-kabel.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xbk-kabel.de/wp-content/uploads/2024/03/Code-of-Conduct_14.10.2023.pdf" TargetMode="External"/><Relationship Id="rId4" Type="http://schemas.openxmlformats.org/officeDocument/2006/relationships/hyperlink" Target="mailto:a.papadopoulos@xbk-kabel.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314">
        <v>2.0099999999999998</v>
      </c>
      <c r="C15" s="305" t="s">
        <v>1057</v>
      </c>
      <c r="D15" s="317" t="s">
        <v>2198</v>
      </c>
      <c r="E15" s="164" t="s">
        <v>597</v>
      </c>
      <c r="F15" s="164" t="s">
        <v>600</v>
      </c>
      <c r="G15" s="25"/>
    </row>
    <row r="16" spans="1:7" ht="99" customHeight="1">
      <c r="A16" s="308"/>
      <c r="B16" s="315"/>
      <c r="C16" s="306"/>
      <c r="D16" s="318"/>
      <c r="E16" s="165"/>
      <c r="F16" s="165" t="s">
        <v>598</v>
      </c>
      <c r="G16" s="25"/>
    </row>
    <row r="17" spans="1:7" ht="63" customHeight="1">
      <c r="A17" s="308"/>
      <c r="B17" s="316"/>
      <c r="C17" s="307"/>
      <c r="D17" s="319"/>
      <c r="E17" s="27"/>
      <c r="F17" s="27" t="s">
        <v>599</v>
      </c>
      <c r="G17" s="25"/>
    </row>
    <row r="18" spans="1:7" ht="117" customHeight="1">
      <c r="A18" s="308"/>
      <c r="B18" s="314">
        <v>2.02</v>
      </c>
      <c r="C18" s="305" t="s">
        <v>1057</v>
      </c>
      <c r="D18" s="317" t="s">
        <v>2199</v>
      </c>
      <c r="E18" s="164" t="s">
        <v>426</v>
      </c>
      <c r="F18" s="164" t="s">
        <v>510</v>
      </c>
      <c r="G18" s="25"/>
    </row>
    <row r="19" spans="1:7" ht="71.099999999999994" customHeight="1">
      <c r="A19" s="308"/>
      <c r="B19" s="315"/>
      <c r="C19" s="306"/>
      <c r="D19" s="318"/>
      <c r="E19" s="165" t="s">
        <v>514</v>
      </c>
      <c r="F19" s="165" t="s">
        <v>427</v>
      </c>
      <c r="G19" s="25"/>
    </row>
    <row r="20" spans="1:7" ht="90.75" customHeight="1">
      <c r="A20" s="308"/>
      <c r="B20" s="315"/>
      <c r="C20" s="306"/>
      <c r="D20" s="318"/>
      <c r="E20" s="165"/>
      <c r="F20" s="165" t="s">
        <v>602</v>
      </c>
      <c r="G20" s="25"/>
    </row>
    <row r="21" spans="1:7" ht="74.25" customHeight="1">
      <c r="A21" s="308"/>
      <c r="B21" s="316"/>
      <c r="C21" s="307"/>
      <c r="D21" s="319"/>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314" t="s">
        <v>66</v>
      </c>
      <c r="D26" s="317" t="s">
        <v>2202</v>
      </c>
      <c r="E26" s="305" t="s">
        <v>0</v>
      </c>
      <c r="F26" s="164" t="s">
        <v>60</v>
      </c>
      <c r="G26" s="25"/>
    </row>
    <row r="27" spans="1:7" ht="90" customHeight="1">
      <c r="A27" s="308"/>
      <c r="B27" s="297"/>
      <c r="C27" s="315"/>
      <c r="D27" s="318"/>
      <c r="E27" s="306"/>
      <c r="F27" s="165" t="s">
        <v>55</v>
      </c>
      <c r="G27" s="25"/>
    </row>
    <row r="28" spans="1:7" ht="19.350000000000001" customHeight="1">
      <c r="A28" s="308"/>
      <c r="B28" s="297"/>
      <c r="C28" s="315"/>
      <c r="D28" s="318"/>
      <c r="E28" s="306"/>
      <c r="F28" s="165" t="s">
        <v>56</v>
      </c>
      <c r="G28" s="25"/>
    </row>
    <row r="29" spans="1:7" ht="74.45" customHeight="1">
      <c r="A29" s="308"/>
      <c r="B29" s="297"/>
      <c r="C29" s="315"/>
      <c r="D29" s="318"/>
      <c r="E29" s="306"/>
      <c r="F29" s="165" t="s">
        <v>57</v>
      </c>
      <c r="G29" s="25"/>
    </row>
    <row r="30" spans="1:7" ht="62.45" customHeight="1">
      <c r="A30" s="308"/>
      <c r="B30" s="297"/>
      <c r="C30" s="315"/>
      <c r="D30" s="318"/>
      <c r="E30" s="306"/>
      <c r="F30" s="165" t="s">
        <v>58</v>
      </c>
      <c r="G30" s="25"/>
    </row>
    <row r="31" spans="1:7" ht="81" customHeight="1">
      <c r="A31" s="308"/>
      <c r="B31" s="297"/>
      <c r="C31" s="315"/>
      <c r="D31" s="318"/>
      <c r="E31" s="306"/>
      <c r="F31" s="165" t="s">
        <v>59</v>
      </c>
      <c r="G31" s="25"/>
    </row>
    <row r="32" spans="1:7" ht="48.75" customHeight="1">
      <c r="A32" s="308"/>
      <c r="B32" s="297"/>
      <c r="C32" s="315"/>
      <c r="D32" s="318"/>
      <c r="E32" s="306"/>
      <c r="F32" s="165" t="s">
        <v>62</v>
      </c>
      <c r="G32" s="25"/>
    </row>
    <row r="33" spans="1:7" ht="98.45" customHeight="1">
      <c r="A33" s="308"/>
      <c r="B33" s="297"/>
      <c r="C33" s="315"/>
      <c r="D33" s="318"/>
      <c r="E33" s="306"/>
      <c r="F33" s="165" t="s">
        <v>61</v>
      </c>
      <c r="G33" s="25"/>
    </row>
    <row r="34" spans="1:7" ht="89.1" customHeight="1">
      <c r="A34" s="308"/>
      <c r="B34" s="297"/>
      <c r="C34" s="315"/>
      <c r="D34" s="318"/>
      <c r="E34" s="306"/>
      <c r="F34" s="165" t="s">
        <v>63</v>
      </c>
      <c r="G34" s="25"/>
    </row>
    <row r="35" spans="1:7" ht="29.1" customHeight="1">
      <c r="A35" s="308"/>
      <c r="B35" s="297"/>
      <c r="C35" s="315"/>
      <c r="D35" s="318"/>
      <c r="E35" s="306"/>
      <c r="F35" s="165" t="s">
        <v>64</v>
      </c>
      <c r="G35" s="25"/>
    </row>
    <row r="36" spans="1:7" ht="126.75">
      <c r="A36" s="308"/>
      <c r="B36" s="298"/>
      <c r="C36" s="316"/>
      <c r="D36" s="319"/>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5">
        <v>44692</v>
      </c>
      <c r="E55" s="169" t="s">
        <v>15330</v>
      </c>
      <c r="F55" s="169" t="s">
        <v>15322</v>
      </c>
      <c r="G55" s="25"/>
    </row>
    <row r="56" spans="1:7" ht="56.25">
      <c r="A56" s="308"/>
      <c r="B56" s="202">
        <v>6.3</v>
      </c>
      <c r="C56" s="149" t="s">
        <v>13097</v>
      </c>
      <c r="D56" s="275">
        <v>45051</v>
      </c>
      <c r="E56" s="169" t="s">
        <v>15590</v>
      </c>
      <c r="F56" s="169" t="s">
        <v>15371</v>
      </c>
      <c r="G56" s="25"/>
    </row>
    <row r="57" spans="1:7" ht="45">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450000000000003" customHeight="1">
      <c r="A59" s="308"/>
      <c r="B59" s="202">
        <v>6.5</v>
      </c>
      <c r="C59" s="149" t="s">
        <v>13097</v>
      </c>
      <c r="D59" s="275">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3"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3"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3"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Schulung und Beratung, Vorlagen, Responsible Minerals Assurance Process, konforme Schmelzhütten Liste</v>
      </c>
      <c r="B1" s="100" t="s">
        <v>429</v>
      </c>
    </row>
    <row r="2" spans="1:2" ht="30">
      <c r="A2" s="105" t="str">
        <f ca="1">OFFSET(L!$C$1,MATCH("Instructions"&amp;ADDRESS(ROW(),COLUMN(),4),L!$A:$A,0)-1,SL,,)</f>
        <v>Einführung</v>
      </c>
      <c r="B2" s="100" t="s">
        <v>1270</v>
      </c>
    </row>
    <row r="3" spans="1:2" ht="180">
      <c r="A3" s="102"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100" t="s">
        <v>1271</v>
      </c>
    </row>
    <row r="4" spans="1:2" ht="222.6" customHeight="1">
      <c r="A4" s="102"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100" t="s">
        <v>1277</v>
      </c>
    </row>
    <row r="5" spans="1:2" ht="15">
      <c r="A5" s="106"/>
      <c r="B5" s="100"/>
    </row>
    <row r="6" spans="1:2" ht="30">
      <c r="A6" s="105" t="str">
        <f ca="1">OFFSET(L!$C$1,MATCH("Instructions"&amp;ADDRESS(ROW(),COLUMN(),4),L!$A:$A,0)-1,SL,,)</f>
        <v>Anleitung zum Ausfüllen von Informationen zu Unternehmen (Zeilen 8 - 22).  Die Kommentare nur in englischer Sprache.</v>
      </c>
      <c r="B6" s="100" t="s">
        <v>1270</v>
      </c>
    </row>
    <row r="7" spans="1:2" ht="15">
      <c r="A7" s="237" t="str">
        <f ca="1">OFFSET(L!$C$1,MATCH("Instructions"&amp;ADDRESS(ROW(),COLUMN(),4),L!$A:$A,0)-1,SL,,)</f>
        <v>Hinweis: Eingaben mit (*) sind Pflichtfelder</v>
      </c>
      <c r="B7" s="100"/>
    </row>
    <row r="8" spans="1:2" ht="30">
      <c r="A8" s="102" t="str">
        <f ca="1">OFFSET(L!$C$1,MATCH("Instructions"&amp;ADDRESS(ROW(),COLUMN(),4),L!$A:$A,0)-1,SL,,)</f>
        <v>1. Geben Sie hier den rechtmäßigen Firmennamen Ihres Unternehmens ein. Bitte verwenden Sie keine Abkürzungen. In diesem Feld haben Sie die Möglichkeit, weitere Geschäftsnamen, DBAs usw. hinzuzufügen.</v>
      </c>
      <c r="B8" s="100"/>
    </row>
    <row r="9" spans="1:2" ht="405.6" customHeight="1">
      <c r="A9" s="146"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100" t="s">
        <v>1269</v>
      </c>
    </row>
    <row r="10" spans="1:2" ht="36" customHeight="1">
      <c r="A10" s="102" t="str">
        <f ca="1">OFFSET(L!$C$1,MATCH("Instructions"&amp;ADDRESS(ROW(),COLUMN(),4),L!$A:$A,0)-1,SL,,)</f>
        <v>3.Geben sie ihre eindeutige Firmenidentifikationsnummer (DUNS Nummer, Steuernummer, Kunden-spezifische Kennung, etc.) ein</v>
      </c>
      <c r="B10" s="100"/>
    </row>
    <row r="11" spans="1:2" ht="35.25" customHeight="1">
      <c r="A11" s="102" t="str">
        <f ca="1">OFFSET(L!$C$1,MATCH("Instructions"&amp;ADDRESS(ROW(),COLUMN(),4),L!$A:$A,0)-1,SL,,)</f>
        <v>4. Geben Sie die Quelle für die eindeutige Kennung oder Code ( "DUNS",  "MWST","Kunde", etc. ) an.</v>
      </c>
      <c r="B11" s="100"/>
    </row>
    <row r="12" spans="1:2" ht="30">
      <c r="A12" s="102" t="str">
        <f ca="1">OFFSET(L!$C$1,MATCH("Instructions"&amp;ADDRESS(ROW(),COLUMN(),4),L!$A:$A,0)-1,SL,,)</f>
        <v>5. Geben Sie Ihre vollständige Firmenanschrift an (Straße, Stadt, Postleitzahl,  Bundesland).  Dieses Feld ist optional.</v>
      </c>
      <c r="B12" s="100" t="s">
        <v>1270</v>
      </c>
    </row>
    <row r="13" spans="1:2" ht="33.75" customHeight="1">
      <c r="A13" s="102" t="str">
        <f ca="1">OFFSET(L!$C$1,MATCH("Instructions"&amp;ADDRESS(ROW(),COLUMN(),4),L!$A:$A,0)-1,SL,,)</f>
        <v>6. Geben Sie den Namen der Kontaktperson zum Inhalt der Erklärung an. Dies ist ein obligatorisches Feld.</v>
      </c>
      <c r="B13" s="100"/>
    </row>
    <row r="14" spans="1:2" ht="45">
      <c r="A14" s="102"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100"/>
    </row>
    <row r="15" spans="1:2" ht="25.5" customHeight="1">
      <c r="A15" s="102" t="str">
        <f ca="1">OFFSET(L!$C$1,MATCH("Instructions"&amp;ADDRESS(ROW(),COLUMN(),4),L!$A:$A,0)-1,SL,,)</f>
        <v>8. Geben Sie die Telefonnummer des Kontakts an. Dies ist ein obligatorisches Feld.</v>
      </c>
      <c r="B15" s="100"/>
    </row>
    <row r="16" spans="1:2" ht="45">
      <c r="A16" s="102"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100"/>
    </row>
    <row r="17" spans="1:2" ht="15">
      <c r="A17" s="102" t="str">
        <f ca="1">OFFSET(L!$C$1,MATCH("Instructions"&amp;ADDRESS(ROW(),COLUMN(),4),L!$A:$A,0)-1,SL,,)</f>
        <v>10. Geben Sie den Titel für den Namen des Bevollmächtigten an. Dieses Feld ist optional.</v>
      </c>
      <c r="B17" s="100"/>
    </row>
    <row r="18" spans="1:2" ht="45">
      <c r="A18" s="102"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100"/>
    </row>
    <row r="19" spans="1:2" ht="15">
      <c r="A19" s="102" t="str">
        <f ca="1">OFFSET(L!$C$1,MATCH("Instructions"&amp;ADDRESS(ROW(),COLUMN(),4),L!$A:$A,0)-1,SL,,)</f>
        <v>12. Fügen Sie die Telefonnummer der freigabeberechtigten Person ein. Das Ausfüllen dieses Feldes ist freiwillig.</v>
      </c>
      <c r="B19" s="100"/>
    </row>
    <row r="20" spans="1:2" ht="33.75" customHeight="1">
      <c r="A20" s="102" t="str">
        <f ca="1">OFFSET(L!$C$1,MATCH("Instructions"&amp;ADDRESS(ROW(),COLUMN(),4),L!$A:$A,0)-1,SL,,)</f>
        <v>13. Bitte geben Sie das Datum der Fertigstellung für dieses Formblatt mit dem Format TT-MMM-JJJJ ein. Dies ist ein obligatorisches Feld.</v>
      </c>
      <c r="B20" s="100"/>
    </row>
    <row r="21" spans="1:2" ht="30">
      <c r="A21" s="102" t="str">
        <f ca="1">OFFSET(L!$C$1,MATCH("Instructions"&amp;ADDRESS(ROW(),COLUMN(),4),L!$A:$A,0)-1,SL,,)</f>
        <v>14. Zum Beispiel kann der Benutzer die Datei unter dem Namen speichern: companyname-datum.xls (Datum im Format JJJJ-MM-TT).</v>
      </c>
      <c r="B21" s="100" t="s">
        <v>1270</v>
      </c>
    </row>
    <row r="22" spans="1:2" ht="15">
      <c r="A22" s="106"/>
      <c r="B22" s="100"/>
    </row>
    <row r="23" spans="1:2" ht="30">
      <c r="A23" s="105" t="str">
        <f ca="1">OFFSET(L!$C$1,MATCH("Instructions"&amp;ADDRESS(ROW(),COLUMN(),4),L!$A:$A,0)-1,SL,,)</f>
        <v>Anweisungen zum Ausfüllen der acht Fragen zur Sorgfaltsprüfung (Zeilen 24 - 71).
Bitte geben Sie Ihre Antworten nur auf ENGLISCH</v>
      </c>
      <c r="B23" s="100" t="s">
        <v>1270</v>
      </c>
    </row>
    <row r="24" spans="1:2" ht="80.45" customHeight="1">
      <c r="A24" s="102"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100" t="s">
        <v>1273</v>
      </c>
    </row>
    <row r="25" spans="1:2" ht="72" customHeight="1">
      <c r="A25" s="102"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100" t="s">
        <v>1270</v>
      </c>
    </row>
    <row r="26" spans="1:2" ht="280.7" customHeight="1">
      <c r="A26" s="102"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100" t="s">
        <v>1270</v>
      </c>
    </row>
    <row r="27" spans="1:2" ht="30">
      <c r="A27" s="102" t="str">
        <f ca="1">OFFSET(L!$C$1,MATCH("Instructions"&amp;ADDRESS(ROW(),COLUMN(),4),L!$A:$A,0)-1,SL,,)</f>
        <v>Manche Unternehmen benötigen eine Begründung für eine "Nein" -Antwort im Kommentarfeld</v>
      </c>
      <c r="B27" s="100" t="s">
        <v>1270</v>
      </c>
    </row>
    <row r="28" spans="1:2" ht="247.5" customHeight="1">
      <c r="A28" s="102"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100"/>
    </row>
    <row r="29" spans="1:2" ht="157.35" customHeight="1">
      <c r="A29" s="102"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100" t="s">
        <v>1270</v>
      </c>
    </row>
    <row r="30" spans="1:2" ht="181.7" customHeight="1">
      <c r="A30" s="102"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100"/>
    </row>
    <row r="31" spans="1:2" ht="150">
      <c r="A31" s="102"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100" t="s">
        <v>1270</v>
      </c>
    </row>
    <row r="32" spans="1:2" ht="234.6" customHeight="1">
      <c r="A32" s="102"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100" t="s">
        <v>1273</v>
      </c>
    </row>
    <row r="33" spans="1:2" ht="60">
      <c r="A33" s="102"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100"/>
    </row>
    <row r="34" spans="1:2" ht="60">
      <c r="A34" s="102"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100" t="s">
        <v>1270</v>
      </c>
    </row>
    <row r="35" spans="1:2" ht="21" customHeight="1">
      <c r="A35" s="102" t="str">
        <f ca="1">OFFSET(L!$C$1,MATCH("Instructions"&amp;ADDRESS(ROW(),COLUMN(),4),L!$A:$A,0)-1,SL,,)</f>
        <v>Geben Sie, falls notwendig, Anmerkungen im Kommentarbereich ein, die für eine Klarstellung ihrer Antwort hilfreich sind.</v>
      </c>
      <c r="B35" s="100"/>
    </row>
    <row r="36" spans="1:2" ht="15">
      <c r="A36" s="106"/>
      <c r="B36" s="100"/>
    </row>
    <row r="37" spans="1:2" ht="45">
      <c r="A37" s="105"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100" t="s">
        <v>1270</v>
      </c>
    </row>
    <row r="38" spans="1:2" ht="135">
      <c r="A38" s="102"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100" t="s">
        <v>1272</v>
      </c>
    </row>
    <row r="39" spans="1:2" ht="60">
      <c r="A39" s="102"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100"/>
    </row>
    <row r="40" spans="1:2" ht="65.45" customHeight="1">
      <c r="A40" s="102"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100"/>
    </row>
    <row r="41" spans="1:2" ht="75">
      <c r="A41" s="102"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100" t="s">
        <v>1275</v>
      </c>
    </row>
    <row r="42" spans="1:2" ht="210">
      <c r="A42" s="102"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100" t="s">
        <v>1273</v>
      </c>
    </row>
    <row r="43" spans="1:2" ht="165">
      <c r="A43" s="102"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100" t="s">
        <v>1274</v>
      </c>
    </row>
    <row r="44" spans="1:2" ht="135">
      <c r="A44" s="102"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100" t="s">
        <v>1270</v>
      </c>
    </row>
    <row r="45" spans="1:2" ht="120">
      <c r="A45" s="102"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100" t="s">
        <v>1271</v>
      </c>
    </row>
    <row r="46" spans="1:2" ht="85.5" customHeight="1">
      <c r="A46" s="102"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100" t="s">
        <v>1270</v>
      </c>
    </row>
    <row r="47" spans="1:2" ht="15">
      <c r="A47" s="106"/>
      <c r="B47" s="100"/>
    </row>
    <row r="48" spans="1:2" ht="30">
      <c r="A48" s="105" t="str">
        <f ca="1">OFFSET(L!$C$1,MATCH("Instructions"&amp;ADDRESS(ROW(),COLUMN(),4),L!$A:$A,0)-1,SL,,)</f>
        <v>Anleitung zum Ausfüllen des Reiters "Smelter List". Bitte machen Sie ihre Angaben nur in englischer Sprache.</v>
      </c>
      <c r="B48" s="100" t="s">
        <v>1270</v>
      </c>
    </row>
    <row r="49" spans="1:2" ht="22.5" customHeight="1">
      <c r="A49" s="237" t="str">
        <f ca="1">OFFSET(L!$C$1,MATCH("Instructions"&amp;ADDRESS(ROW(),COLUMN(),4),L!$A:$A,0)-1,SL,,)</f>
        <v>Hinweis: Spalten mit (*) sind Pflichtfelder</v>
      </c>
      <c r="B49" s="100"/>
    </row>
    <row r="50" spans="1:2" ht="60">
      <c r="A50" s="102"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100" t="s">
        <v>1269</v>
      </c>
    </row>
    <row r="51" spans="1:2" ht="51" customHeight="1">
      <c r="A51" s="102"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100" t="s">
        <v>1270</v>
      </c>
    </row>
    <row r="52" spans="1:2" ht="44.45" customHeight="1">
      <c r="A52" s="102" t="str">
        <f ca="1">OFFSET(L!$C$1,MATCH("Instructions"&amp;ADDRESS(ROW(),COLUMN(),4),L!$A:$A,0)-1,SL,,)</f>
        <v>2.  Metall ( * ) - Verwenden Sie das Pull-down-Menü, um das Metall auszuwählen,  für welches Sie Informationen über die Schmelzhütte eingeben. Dies ist ein Pflichteingabefeld.</v>
      </c>
      <c r="B52" s="100"/>
    </row>
    <row r="53" spans="1:2" ht="78.95" customHeight="1">
      <c r="A53" s="156"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100" t="s">
        <v>1270</v>
      </c>
    </row>
    <row r="54" spans="1:2" ht="60">
      <c r="A54" s="102"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100" t="s">
        <v>1269</v>
      </c>
    </row>
    <row r="55" spans="1:2" ht="75">
      <c r="A55" s="102"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100" t="s">
        <v>1275</v>
      </c>
    </row>
    <row r="56" spans="1:2" ht="60">
      <c r="A56" s="102"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100" t="s">
        <v>1269</v>
      </c>
    </row>
    <row r="57" spans="1:2" ht="60">
      <c r="A57" s="102"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100" t="s">
        <v>1269</v>
      </c>
    </row>
    <row r="58" spans="1:2" ht="60">
      <c r="A58" s="102" t="str">
        <f ca="1">OFFSET(L!$C$1,MATCH("Instructions"&amp;ADDRESS(ROW(),COLUMN(),4),L!$A:$A,0)-1,SL,,)</f>
        <v>8. Straße der Schmelzhütte – Geben Sie den Straßennamen des Schmelzhüttenstandortes an. Das Ausfüllen dieses Feldes ist freiwillig.</v>
      </c>
      <c r="B58" s="100" t="s">
        <v>1269</v>
      </c>
    </row>
    <row r="59" spans="1:2" ht="30">
      <c r="A59" s="102" t="str">
        <f ca="1">OFFSET(L!$C$1,MATCH("Instructions"&amp;ADDRESS(ROW(),COLUMN(),4),L!$A:$A,0)-1,SL,,)</f>
        <v>9. Ort der Schmelzhütte – Geben Sie den Namen des Ortes an, in dem sich die Schmelzhütte befindet. Das Ausfüllen dieses Feldes ist freiwillig.</v>
      </c>
      <c r="B59" s="100" t="s">
        <v>1270</v>
      </c>
    </row>
    <row r="60" spans="1:2" ht="45" customHeight="1">
      <c r="A60" s="102" t="str">
        <f ca="1">OFFSET(L!$C$1,MATCH("Instructions"&amp;ADDRESS(ROW(),COLUMN(),4),L!$A:$A,0)-1,SL,,)</f>
        <v>10. Standort der Schmelzhütte: Ggf. Bundesland/Region/Provinz – Geben Sie das Bundesland oder die Region/Provinz des Schmelzhüttenstandortes an. Das Ausfüllen dieses Feldes ist freiwillig.</v>
      </c>
      <c r="B60" s="100" t="s">
        <v>1273</v>
      </c>
    </row>
    <row r="61" spans="1:2" ht="195">
      <c r="A61" s="102"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100" t="s">
        <v>1273</v>
      </c>
    </row>
    <row r="62" spans="1:2" ht="60">
      <c r="A62" s="102"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100" t="s">
        <v>1269</v>
      </c>
    </row>
    <row r="63" spans="1:2" ht="125.45" customHeight="1">
      <c r="A63" s="102"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100" t="s">
        <v>1269</v>
      </c>
    </row>
    <row r="64" spans="1:2" ht="136.35" customHeight="1">
      <c r="A64" s="102"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100"/>
    </row>
    <row r="65" spans="1:2" ht="90">
      <c r="A65" s="102"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100"/>
    </row>
    <row r="66" spans="1:2" ht="110.25" customHeight="1">
      <c r="A66" s="102" t="str">
        <f ca="1">OFFSET(L!$C$1,MATCH("Instructions"&amp;ADDRESS(ROW(),COLUMN(),4),L!$A:$A,0)-1,SL,,)</f>
        <v xml:space="preserve">16. Anmerkungen - geben Sie Ihre Anmerkungen zu den Schmelzhütten in das Textfeld ein. Beispiel: Smelter is being acquired by Company YYY </v>
      </c>
      <c r="B66" s="100"/>
    </row>
    <row r="67" spans="1:2" ht="15">
      <c r="A67" s="107"/>
      <c r="B67" s="100"/>
    </row>
    <row r="68" spans="1:2" ht="34.5" customHeight="1">
      <c r="A68" s="105" t="str">
        <f ca="1">OFFSET(L!$C$1,MATCH("Instructions"&amp;ADDRESS(ROW(),COLUMN(),4),L!$A:$A,0)-1,SL,,)</f>
        <v>Allgemeine Geschäftsbedingungen (AGB)</v>
      </c>
      <c r="B68" s="100"/>
    </row>
    <row r="69" spans="1:2" ht="15">
      <c r="A69" s="107"/>
      <c r="B69" s="100"/>
    </row>
    <row r="70" spans="1:2" ht="80.45" customHeight="1">
      <c r="A70" s="105"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100" t="s">
        <v>1270</v>
      </c>
    </row>
    <row r="71" spans="1:2" ht="93.6" customHeight="1">
      <c r="A71" s="237"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100" t="s">
        <v>1276</v>
      </c>
    </row>
    <row r="72" spans="1:2" ht="155.44999999999999" customHeight="1">
      <c r="A72" s="237"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100" t="s">
        <v>1274</v>
      </c>
    </row>
    <row r="73" spans="1:2" ht="75">
      <c r="A73" s="237"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3"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6"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0"/>
      <c r="B1" s="321"/>
      <c r="C1" s="321"/>
      <c r="D1" s="322"/>
    </row>
    <row r="2" spans="1:5" ht="71.25" customHeight="1">
      <c r="A2" s="74"/>
      <c r="B2" s="137" t="str">
        <f ca="1">OFFSET(L!$C$1,MATCH("Definitions"&amp;ADDRESS(ROW(),COLUMN(),4),L!$A:$A,0)-1,SL,,)</f>
        <v>Posten</v>
      </c>
      <c r="C2" s="137" t="str">
        <f ca="1">OFFSET(L!$C$1,MATCH("Definitions"&amp;ADDRESS(ROW(),COLUMN(),4),L!$A:$A,0)-1,SL,,)</f>
        <v>Definition</v>
      </c>
      <c r="D2" s="324"/>
      <c r="E2" s="101"/>
    </row>
    <row r="3" spans="1:5" ht="63.95" customHeight="1">
      <c r="A3" s="74"/>
      <c r="B3" s="63" t="str">
        <f ca="1">OFFSET(L!$C$1,MATCH("Definitions"&amp;ADDRESS(ROW(),COLUMN(),4),L!$A:$A,0)-1,SL,,)</f>
        <v>3TG</v>
      </c>
      <c r="C3" s="63" t="str">
        <f ca="1">OFFSET(L!$C$1,MATCH("Definitions"&amp;ADDRESS(ROW(),COLUMN(),4),L!$A:$A,0)-1,SL,,)</f>
        <v>Zinn, Tantal, Wolfram, Gold</v>
      </c>
      <c r="D3" s="324"/>
      <c r="E3" s="100" t="s">
        <v>1278</v>
      </c>
    </row>
    <row r="4" spans="1:5" ht="63.75" customHeight="1">
      <c r="A4" s="74"/>
      <c r="B4" s="63" t="str">
        <f ca="1">OFFSET(L!$C$1,MATCH("Definitions"&amp;ADDRESS(ROW(),COLUMN(),4),L!$A:$A,0)-1,SL,,)</f>
        <v>Bevollmächtigter</v>
      </c>
      <c r="C4" s="63"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4"/>
      <c r="E4" s="100"/>
    </row>
    <row r="5" spans="1:5" ht="75">
      <c r="A5" s="74"/>
      <c r="B5" s="63" t="str">
        <f ca="1">OFFSET(L!$C$1,MATCH("Definitions"&amp;ADDRESS(ROW(),COLUMN(),4),L!$A:$A,0)-1,SL,,)</f>
        <v>Konflikt- und Hochrisikogebiete (CAHRA)</v>
      </c>
      <c r="C5" s="63"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4"/>
      <c r="E5" s="100"/>
    </row>
    <row r="6" spans="1:5" ht="151.35" customHeight="1">
      <c r="A6" s="74"/>
      <c r="B6" s="63" t="str">
        <f ca="1">OFFSET(L!$C$1,MATCH("Definitions"&amp;ADDRESS(ROW(),COLUMN(),4),L!$A:$A,0)-1,SL,,)</f>
        <v>Konfliktmineral</v>
      </c>
      <c r="C6" s="63"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4"/>
      <c r="E6" s="100" t="s">
        <v>1279</v>
      </c>
    </row>
    <row r="7" spans="1:5" ht="105.6" customHeight="1">
      <c r="A7" s="74"/>
      <c r="B7" s="63" t="str">
        <f ca="1">OFFSET(L!$C$1,MATCH("Definitions"&amp;ADDRESS(ROW(),COLUMN(),4),L!$A:$A,0)-1,SL,,)</f>
        <v>umfassendes Land(er)</v>
      </c>
      <c r="C7" s="63"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4"/>
      <c r="E7" s="100" t="s">
        <v>1279</v>
      </c>
    </row>
    <row r="8" spans="1:5" ht="135">
      <c r="A8" s="74"/>
      <c r="B8" s="63" t="str">
        <f ca="1">OFFSET(L!$C$1,MATCH("Definitions"&amp;ADDRESS(ROW(),COLUMN(),4),L!$A:$A,0)-1,SL,,)</f>
        <v>Erklärung Anwendungsbereich oder Klasse</v>
      </c>
      <c r="C8" s="63"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4"/>
      <c r="E8" s="100" t="s">
        <v>1282</v>
      </c>
    </row>
    <row r="9" spans="1:5" ht="60">
      <c r="A9" s="74"/>
      <c r="B9" s="63" t="str">
        <f ca="1">OFFSET(L!$C$1,MATCH("Definitions"&amp;ADDRESS(ROW(),COLUMN(),4),L!$A:$A,0)-1,SL,,)</f>
        <v>Dodd-Frank</v>
      </c>
      <c r="C9" s="63" t="str">
        <f ca="1">OFFSET(L!$C$1,MATCH("Definitions"&amp;ADDRESS(ROW(),COLUMN(),4),L!$A:$A,0)-1,SL,,)</f>
        <v>2010 US Gesetzgebung, Dodd-Frank-Walls Street Reform and Consumer Protection Art, Section 1502 ("Dodd-Frank") (http://www.sec.gov/about/laws/wallstreetreform-cpa.pdf)</v>
      </c>
      <c r="D9" s="324"/>
      <c r="E9" s="100" t="s">
        <v>1279</v>
      </c>
    </row>
    <row r="10" spans="1:5" ht="45">
      <c r="A10" s="74"/>
      <c r="B10" s="63" t="str">
        <f ca="1">OFFSET(L!$C$1,MATCH("Definitions"&amp;ADDRESS(ROW(),COLUMN(),4),L!$A:$A,0)-1,SL,,)</f>
        <v>DRK</v>
      </c>
      <c r="C10" s="63" t="str">
        <f ca="1">OFFSET(L!$C$1,MATCH("Definitions"&amp;ADDRESS(ROW(),COLUMN(),4),L!$A:$A,0)-1,SL,,)</f>
        <v>Demokratische Republik Kongo</v>
      </c>
      <c r="D10" s="324"/>
      <c r="E10" s="100" t="s">
        <v>1278</v>
      </c>
    </row>
    <row r="11" spans="1:5" ht="75" hidden="1">
      <c r="A11" s="74"/>
      <c r="B11" s="63" t="str">
        <f ca="1">OFFSET(L!$C$1,MATCH("Definitions"&amp;ADDRESS(ROW(),COLUMN(),4),L!$A:$A,0)-1,SL,,)</f>
        <v>DRK Konflikt-Frei</v>
      </c>
      <c r="C11" s="63"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4"/>
      <c r="E11" s="100" t="s">
        <v>1278</v>
      </c>
    </row>
    <row r="12" spans="1:5" ht="75">
      <c r="A12" s="74"/>
      <c r="B12" s="63" t="str">
        <f ca="1">OFFSET(L!$C$1,MATCH("Definitions"&amp;ADDRESS(ROW(),COLUMN(),4),L!$A:$A,0)-1,SL,,)</f>
        <v>Gold (Au) Raffinerie (Schmelzhutte)</v>
      </c>
      <c r="C12" s="63"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4"/>
      <c r="E12" s="100" t="s">
        <v>1278</v>
      </c>
    </row>
    <row r="13" spans="1:5" ht="107.25" customHeight="1">
      <c r="A13" s="74"/>
      <c r="B13" s="63" t="str">
        <f ca="1">OFFSET(L!$C$1,MATCH("Definitions"&amp;ADDRESS(ROW(),COLUMN(),4),L!$A:$A,0)-1,SL,,)</f>
        <v>Unabhängige Private Wirtschaftsprüfungsgesellschaft</v>
      </c>
      <c r="C13" s="63"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4"/>
      <c r="E13" s="100" t="s">
        <v>1280</v>
      </c>
    </row>
    <row r="14" spans="1:5" ht="315">
      <c r="A14" s="74"/>
      <c r="B14" s="63" t="str">
        <f ca="1">OFFSET(L!$C$1,MATCH("Definitions"&amp;ADDRESS(ROW(),COLUMN(),4),L!$A:$A,0)-1,SL,,)</f>
        <v>Absichtlich hinzugefügt</v>
      </c>
      <c r="C14" s="63"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4"/>
      <c r="E14" s="100" t="s">
        <v>1278</v>
      </c>
    </row>
    <row r="15" spans="1:5" ht="150">
      <c r="A15" s="74"/>
      <c r="B15" s="63" t="str">
        <f ca="1">OFFSET(L!$C$1,MATCH("Definitions"&amp;ADDRESS(ROW(),COLUMN(),4),L!$A:$A,0)-1,SL,,)</f>
        <v>IPC</v>
      </c>
      <c r="C15" s="63"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4"/>
      <c r="E15" s="100" t="s">
        <v>1278</v>
      </c>
    </row>
    <row r="16" spans="1:5" ht="75">
      <c r="A16" s="74"/>
      <c r="B16" s="63" t="str">
        <f ca="1">OFFSET(L!$C$1,MATCH("Definitions"&amp;ADDRESS(ROW(),COLUMN(),4),L!$A:$A,0)-1,SL,,)</f>
        <v>IPC-1755 Responsible Minerals Data Exchange Standard</v>
      </c>
      <c r="C16" s="63"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4"/>
      <c r="E16" s="100" t="s">
        <v>1278</v>
      </c>
    </row>
    <row r="17" spans="1:5" ht="255">
      <c r="A17" s="74"/>
      <c r="B17" s="63" t="str">
        <f ca="1">OFFSET(L!$C$1,MATCH("Definitions"&amp;ADDRESS(ROW(),COLUMN(),4),L!$A:$A,0)-1,SL,,)</f>
        <v>Erforderlich für die Funktionalität des Produkts</v>
      </c>
      <c r="C17" s="63"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4"/>
      <c r="E17" s="100" t="s">
        <v>1278</v>
      </c>
    </row>
    <row r="18" spans="1:5" ht="165">
      <c r="A18" s="74"/>
      <c r="B18" s="63" t="str">
        <f ca="1">OFFSET(L!$C$1,MATCH("Definitions"&amp;ADDRESS(ROW(),COLUMN(),4),L!$A:$A,0)-1,SL,,)</f>
        <v>Erforderlich für die Herstellung eines Produkt</v>
      </c>
      <c r="C18" s="63"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4"/>
      <c r="E18" s="100" t="s">
        <v>1278</v>
      </c>
    </row>
    <row r="19" spans="1:5" ht="15">
      <c r="A19" s="74"/>
      <c r="B19" s="63" t="str">
        <f ca="1">OFFSET(L!$C$1,MATCH("Definitions"&amp;ADDRESS(ROW(),COLUMN(),4),L!$A:$A,0)-1,SL,,)</f>
        <v>OECD</v>
      </c>
      <c r="C19" s="63" t="str">
        <f ca="1">OFFSET(L!$C$1,MATCH("Definitions"&amp;ADDRESS(ROW(),COLUMN(),4),L!$A:$A,0)-1,SL,,)</f>
        <v>Organisation für wirtschaftliche Zusammenarbeit und Entwicklung</v>
      </c>
      <c r="D19" s="324"/>
      <c r="E19" s="100"/>
    </row>
    <row r="20" spans="1:5" ht="45">
      <c r="A20" s="74"/>
      <c r="B20" s="63" t="str">
        <f ca="1">OFFSET(L!$C$1,MATCH("Definitions"&amp;ADDRESS(ROW(),COLUMN(),4),L!$A:$A,0)-1,SL,,)</f>
        <v>Produkt</v>
      </c>
      <c r="C20" s="63"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4"/>
      <c r="E20" s="100"/>
    </row>
    <row r="21" spans="1:5" ht="15">
      <c r="A21" s="74"/>
      <c r="B21" s="63" t="str">
        <f ca="1">OFFSET(L!$C$1,MATCH("Definitions"&amp;ADDRESS(ROW(),COLUMN(),4),L!$A:$A,0)-1,SL,,)</f>
        <v>RBA</v>
      </c>
      <c r="C21" s="63" t="str">
        <f ca="1">OFFSET(L!$C$1,MATCH("Definitions"&amp;ADDRESS(ROW(),COLUMN(),4),L!$A:$A,0)-1,SL,,)</f>
        <v>Responsible Business Alliance (www.responsiblebusiness.org)</v>
      </c>
      <c r="D21" s="324"/>
      <c r="E21" s="100"/>
    </row>
    <row r="22" spans="1:5" ht="106.5" customHeight="1">
      <c r="A22" s="74"/>
      <c r="B22" s="63" t="str">
        <f ca="1">OFFSET(L!$C$1,MATCH("Definitions"&amp;ADDRESS(ROW(),COLUMN(),4),L!$A:$A,0)-1,SL,,)</f>
        <v>Recycling oder Schrott Quellen</v>
      </c>
      <c r="C22" s="63"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4"/>
      <c r="E22" s="100"/>
    </row>
    <row r="23" spans="1:5" ht="60">
      <c r="A23" s="74"/>
      <c r="B23" s="63" t="str">
        <f ca="1">OFFSET(L!$C$1,MATCH("Definitions"&amp;ADDRESS(ROW(),COLUMN(),4),L!$A:$A,0)-1,SL,,)</f>
        <v>Responsible Minerals Assurance Process (RMAP)</v>
      </c>
      <c r="C23" s="63"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4"/>
      <c r="E23" s="100"/>
    </row>
    <row r="24" spans="1:5" ht="168" customHeight="1">
      <c r="A24" s="74"/>
      <c r="B24" s="63" t="str">
        <f ca="1">OFFSET(L!$C$1,MATCH("Definitions"&amp;ADDRESS(ROW(),COLUMN(),4),L!$A:$A,0)-1,SL,,)</f>
        <v>Responsible Minerals Initiative</v>
      </c>
      <c r="C24" s="63"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4"/>
      <c r="E24" s="100"/>
    </row>
    <row r="25" spans="1:5" ht="177.6" customHeight="1">
      <c r="A25" s="74"/>
      <c r="B25" s="63" t="str">
        <f ca="1">OFFSET(L!$C$1,MATCH("Definitions"&amp;ADDRESS(ROW(),COLUMN(),4),L!$A:$A,0)-1,SL,,)</f>
        <v>RMAP Compliant Smelter Liste</v>
      </c>
      <c r="C25" s="63"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4"/>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4"/>
      <c r="E26" s="100" t="s">
        <v>1280</v>
      </c>
    </row>
    <row r="27" spans="1:5" ht="90">
      <c r="A27" s="74"/>
      <c r="B27" s="63" t="str">
        <f ca="1">OFFSET(L!$C$1,MATCH("Definitions"&amp;ADDRESS(ROW(),COLUMN(),4),L!$A:$A,0)-1,SL,,)</f>
        <v>Schmelzhütte</v>
      </c>
      <c r="C27" s="63"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4"/>
      <c r="E27" s="100" t="s">
        <v>1278</v>
      </c>
    </row>
    <row r="28" spans="1:5" ht="60">
      <c r="A28" s="74"/>
      <c r="B28" s="63" t="str">
        <f ca="1">OFFSET(L!$C$1,MATCH("Definitions"&amp;ADDRESS(ROW(),COLUMN(),4),L!$A:$A,0)-1,SL,,)</f>
        <v>Schmelzhütte Id-Nummer</v>
      </c>
      <c r="C28" s="63"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4"/>
      <c r="E28" s="100" t="s">
        <v>1279</v>
      </c>
    </row>
    <row r="29" spans="1:5" ht="105">
      <c r="A29" s="74"/>
      <c r="B29" s="63" t="str">
        <f ca="1">OFFSET(L!$C$1,MATCH("Definitions"&amp;ADDRESS(ROW(),COLUMN(),4),L!$A:$A,0)-1,SL,,)</f>
        <v>Tantal (Ta) Schmelzhütte</v>
      </c>
      <c r="C29" s="63"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4"/>
      <c r="E29" s="100" t="s">
        <v>1280</v>
      </c>
    </row>
    <row r="30" spans="1:5" ht="135" customHeight="1">
      <c r="A30" s="74"/>
      <c r="B30" s="63" t="str">
        <f ca="1">OFFSET(L!$C$1,MATCH("Definitions"&amp;ADDRESS(ROW(),COLUMN(),4),L!$A:$A,0)-1,SL,,)</f>
        <v>Zinn (Sn) Schmelzhütte</v>
      </c>
      <c r="C30" s="63"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4"/>
      <c r="E30" s="100" t="s">
        <v>1281</v>
      </c>
    </row>
    <row r="31" spans="1:5" ht="132.94999999999999" customHeight="1">
      <c r="A31" s="74"/>
      <c r="B31" s="63" t="str">
        <f ca="1">OFFSET(L!$C$1,MATCH("Definitions"&amp;ADDRESS(ROW(),COLUMN(),4),L!$A:$A,0)-1,SL,,)</f>
        <v>Wolfram (W) Schmelzhütte</v>
      </c>
      <c r="C31" s="63"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4"/>
      <c r="E31" s="100"/>
    </row>
    <row r="32" spans="1:5" ht="15">
      <c r="A32" s="74"/>
      <c r="B32" s="323" t="str">
        <f ca="1">OFFSET(L!$C$1,MATCH("General"&amp;"Cpy",L!$A:$A,0)-1,SL,,)</f>
        <v>© 2025 Responsible Minerals Initiative. All rights reserved.</v>
      </c>
      <c r="C32" s="323"/>
      <c r="D32" s="324"/>
      <c r="E32" s="100"/>
    </row>
    <row r="33" spans="1:4" ht="13.5" thickBot="1">
      <c r="A33" s="75"/>
      <c r="B33" s="153"/>
      <c r="C33" s="153"/>
      <c r="D33" s="325"/>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3"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72" zoomScale="90" zoomScaleNormal="90" zoomScalePageLayoutView="70" workbookViewId="0">
      <selection activeCell="D18" sqref="D18:J18"/>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7"/>
      <c r="B1" s="348"/>
      <c r="C1" s="348"/>
      <c r="D1" s="348"/>
      <c r="E1" s="348"/>
      <c r="F1" s="348"/>
      <c r="G1" s="348"/>
      <c r="H1" s="348"/>
      <c r="I1" s="348"/>
      <c r="J1" s="348"/>
      <c r="K1" s="349"/>
      <c r="L1" s="100"/>
      <c r="P1" s="3"/>
      <c r="Q1" s="3"/>
      <c r="R1" s="3"/>
      <c r="S1" s="3"/>
      <c r="T1" s="3"/>
      <c r="U1" s="3"/>
      <c r="V1" s="3"/>
      <c r="W1" s="3"/>
      <c r="X1" s="3"/>
      <c r="Y1" s="3"/>
      <c r="Z1" s="3"/>
      <c r="AA1" s="3"/>
      <c r="AB1" s="3"/>
      <c r="AC1" s="3"/>
      <c r="AD1" s="3"/>
      <c r="AE1" s="3"/>
      <c r="AF1" s="3"/>
      <c r="AG1" s="3"/>
      <c r="AH1" s="3"/>
    </row>
    <row r="2" spans="1:34" ht="82.35" customHeight="1">
      <c r="A2" s="34"/>
      <c r="B2" s="136"/>
      <c r="C2" s="35"/>
      <c r="D2" s="350" t="str">
        <f ca="1">OFFSET(L!$C$1,MATCH("Declaration"&amp;ADDRESS(ROW(),COLUMN(),4),L!$A:$A,0)-1,SL,,)</f>
        <v>Conflict Minerals Reporting Template (CMRT)</v>
      </c>
      <c r="E2" s="351"/>
      <c r="F2" s="351"/>
      <c r="G2" s="351"/>
      <c r="H2" s="351"/>
      <c r="I2" s="351"/>
      <c r="J2" s="35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521</v>
      </c>
      <c r="E3" s="3"/>
      <c r="F3" s="363"/>
      <c r="G3" s="363"/>
      <c r="H3" s="363"/>
      <c r="I3" s="152"/>
      <c r="J3" s="138" t="s">
        <v>15733</v>
      </c>
      <c r="K3" s="36"/>
      <c r="L3" s="100"/>
      <c r="P3" s="45">
        <f>MATCH($D$3,LN,0)</f>
        <v>7</v>
      </c>
    </row>
    <row r="4" spans="1:34" ht="15.75">
      <c r="A4" s="34"/>
      <c r="B4" s="359" t="str">
        <f ca="1">OFFSET(L!$C$1,MATCH("Declaration"&amp;ADDRESS(ROW(),COLUMN(),4),L!$A:$A,0)-1,SL,,)</f>
        <v>Der Zweck dieses Dokuments ist die Erfassung von Beschaffungsinformationen für Zinn, Tantal, Wolfram und Gold, welche in Produkten genutzt werden.</v>
      </c>
      <c r="C4" s="359"/>
      <c r="D4" s="359"/>
      <c r="E4" s="359"/>
      <c r="F4" s="359"/>
      <c r="G4" s="359"/>
      <c r="H4" s="359"/>
      <c r="I4" s="364" t="str">
        <f ca="1">OFFSET(L!$C$1,MATCH("Declaration"&amp;ADDRESS(ROW(),COLUMN(),4),L!$A:$A,0)-1,SL,,)</f>
        <v>Link zu den Bedingungen</v>
      </c>
      <c r="J4" s="36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Pflichtfelder sind mit einem Sternchen (*) gekennzeichnet.  Im Tab „Instruktionen“ finden Sie eine Anleitung zur Beantwortung aller Fragen.</v>
      </c>
      <c r="C6" s="359"/>
      <c r="D6" s="359"/>
      <c r="E6" s="359"/>
      <c r="F6" s="359"/>
      <c r="G6" s="359"/>
      <c r="H6" s="359"/>
      <c r="I6" s="359"/>
      <c r="J6" s="359"/>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8" t="str">
        <f ca="1">OFFSET(L!$C$1,MATCH("Declaration"&amp;ADDRESS(ROW(),COLUMN(),4),L!$A:$A,0)-1,SL,,)</f>
        <v>Firmenangaben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Firmenname (*):</v>
      </c>
      <c r="C8" s="76"/>
      <c r="D8" s="353" t="s">
        <v>15820</v>
      </c>
      <c r="E8" s="354"/>
      <c r="F8" s="354"/>
      <c r="G8" s="354"/>
      <c r="H8" s="354"/>
      <c r="I8" s="354"/>
      <c r="J8" s="35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Geltungsbereich der Erklärung (*):</v>
      </c>
      <c r="C9" s="76"/>
      <c r="D9" s="365" t="s">
        <v>481</v>
      </c>
      <c r="E9" s="366"/>
      <c r="F9" s="366"/>
      <c r="G9" s="367"/>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9" t="str">
        <f ca="1">OFFSET(L!$C$1,MATCH("Declaration"&amp;ADDRESS(ROW(),COLUMN(),4)&amp;LEFT($D$9,1),L!$A:$A,0)-1,SL,,)</f>
        <v>Beschreibung des Geltungsbereichs</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75">
      <c r="A11" s="38"/>
      <c r="B11" s="370"/>
      <c r="C11" s="122"/>
      <c r="D11" s="374" t="str">
        <f ca="1">IF(D9=Q9,OFFSET(L!$C$1,MATCH("Declaration"&amp;ADDRESS(ROW(),COLUMN(),4),L!$A:$A,0)-1,SL,,),"")</f>
        <v/>
      </c>
      <c r="E11" s="375"/>
      <c r="F11" s="375"/>
      <c r="G11" s="375"/>
      <c r="H11" s="375"/>
      <c r="I11" s="375"/>
      <c r="J11" s="376"/>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Eindeutige Unternehmenskennung:</v>
      </c>
      <c r="C12" s="77"/>
      <c r="D12" s="356" t="s">
        <v>15821</v>
      </c>
      <c r="E12" s="357"/>
      <c r="F12" s="357"/>
      <c r="G12" s="357"/>
      <c r="H12" s="357"/>
      <c r="I12" s="357"/>
      <c r="J12" s="358"/>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Zuständige Stelle im Unternehmen:</v>
      </c>
      <c r="C13" s="77"/>
      <c r="D13" s="356" t="s">
        <v>15822</v>
      </c>
      <c r="E13" s="357"/>
      <c r="F13" s="357"/>
      <c r="G13" s="357"/>
      <c r="H13" s="357"/>
      <c r="I13" s="357"/>
      <c r="J13" s="358"/>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Adresse:</v>
      </c>
      <c r="C14" s="77"/>
      <c r="D14" s="356" t="s">
        <v>15823</v>
      </c>
      <c r="E14" s="357"/>
      <c r="F14" s="357"/>
      <c r="G14" s="357"/>
      <c r="H14" s="357"/>
      <c r="I14" s="357"/>
      <c r="J14" s="358"/>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Name des Ansprechpartners (*):</v>
      </c>
      <c r="C15" s="77"/>
      <c r="D15" s="356" t="s">
        <v>15824</v>
      </c>
      <c r="E15" s="357"/>
      <c r="F15" s="357"/>
      <c r="G15" s="357"/>
      <c r="H15" s="357"/>
      <c r="I15" s="357"/>
      <c r="J15" s="358"/>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E-Mail-Adresse des Ansprechpartners (*):</v>
      </c>
      <c r="C16" s="77"/>
      <c r="D16" s="371" t="s">
        <v>15825</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Telefonnummer des Ansprechpartners (*):</v>
      </c>
      <c r="C17" s="77"/>
      <c r="D17" s="356" t="s">
        <v>15826</v>
      </c>
      <c r="E17" s="357"/>
      <c r="F17" s="357"/>
      <c r="G17" s="357"/>
      <c r="H17" s="357"/>
      <c r="I17" s="357"/>
      <c r="J17" s="358"/>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Bevollmächtigter (*):</v>
      </c>
      <c r="C18" s="77"/>
      <c r="D18" s="378" t="s">
        <v>15827</v>
      </c>
      <c r="E18" s="379"/>
      <c r="F18" s="379"/>
      <c r="G18" s="379"/>
      <c r="H18" s="379"/>
      <c r="I18" s="379"/>
      <c r="J18" s="38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Titel des Bevollmächtigten:</v>
      </c>
      <c r="C19" s="77"/>
      <c r="D19" s="356" t="s">
        <v>15828</v>
      </c>
      <c r="E19" s="357"/>
      <c r="F19" s="357"/>
      <c r="G19" s="357"/>
      <c r="H19" s="357"/>
      <c r="I19" s="357"/>
      <c r="J19" s="358"/>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E-Mail-Adresse des Bevollmächtigten (*):</v>
      </c>
      <c r="C20" s="77"/>
      <c r="D20" s="371" t="s">
        <v>15829</v>
      </c>
      <c r="E20" s="372"/>
      <c r="F20" s="372"/>
      <c r="G20" s="372"/>
      <c r="H20" s="372"/>
      <c r="I20" s="372"/>
      <c r="J20" s="373"/>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Telefonnummer des Bevollmächtigten:</v>
      </c>
      <c r="C21" s="133"/>
      <c r="D21" s="384" t="s">
        <v>15830</v>
      </c>
      <c r="E21" s="385"/>
      <c r="F21" s="385"/>
      <c r="G21" s="385"/>
      <c r="H21" s="385"/>
      <c r="I21" s="385"/>
      <c r="J21" s="386"/>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Datum (*):</v>
      </c>
      <c r="C22" s="78"/>
      <c r="D22" s="387">
        <v>45841</v>
      </c>
      <c r="E22" s="38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7"/>
      <c r="E23" s="37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9" t="str">
        <f ca="1">OFFSET(L!$C$1,MATCH("Declaration"&amp;ADDRESS(ROW(),COLUMN(),4),L!$A:$A,0)-1,SL,,)</f>
        <v>Beantworten Sie die Fragen 1 - 8 entsprechend dem oben angegebenen Geltungsbereich</v>
      </c>
      <c r="C24" s="389"/>
      <c r="D24" s="389"/>
      <c r="E24" s="389"/>
      <c r="F24" s="389"/>
      <c r="G24" s="389"/>
      <c r="H24" s="389"/>
      <c r="I24" s="389"/>
      <c r="J24" s="38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Wird absichtlich ein 3TG-Mineral im Herstellungsprozess verwendet oder in das/die Produkt(e) aufgenommen? (*)</v>
      </c>
      <c r="C25" s="17"/>
      <c r="D25" s="332" t="str">
        <f ca="1">OFFSET(L!$C$1,MATCH("Declaration"&amp;ADDRESS(ROW(),COLUMN(),4),L!$A:$A,0)-1,SL,,)</f>
        <v>Antwort</v>
      </c>
      <c r="E25" s="332"/>
      <c r="F25" s="18"/>
      <c r="G25" s="44" t="str">
        <f ca="1">OFFSET(L!$C$1,MATCH("Declaration"&amp;ADDRESS(ROW(),COLUMN(),4),L!$A:$A,0)-1,SL,,)</f>
        <v>Kommentare</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  </v>
      </c>
      <c r="C26" s="35"/>
      <c r="D26" s="329" t="s">
        <v>476</v>
      </c>
      <c r="E26" s="330"/>
      <c r="F26" s="12"/>
      <c r="G26" s="326"/>
      <c r="H26" s="327"/>
      <c r="I26" s="327"/>
      <c r="J26" s="328"/>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Zinn  (*)</v>
      </c>
      <c r="C27" s="35"/>
      <c r="D27" s="329" t="s">
        <v>475</v>
      </c>
      <c r="E27" s="330"/>
      <c r="F27" s="12"/>
      <c r="G27" s="326"/>
      <c r="H27" s="327"/>
      <c r="I27" s="327"/>
      <c r="J27" s="328"/>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9" t="s">
        <v>476</v>
      </c>
      <c r="E28" s="330"/>
      <c r="F28" s="12"/>
      <c r="G28" s="326"/>
      <c r="H28" s="327"/>
      <c r="I28" s="327"/>
      <c r="J28" s="328"/>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Wolfram  </v>
      </c>
      <c r="C29" s="35"/>
      <c r="D29" s="329" t="s">
        <v>476</v>
      </c>
      <c r="E29" s="330"/>
      <c r="F29" s="12"/>
      <c r="G29" s="326"/>
      <c r="H29" s="327"/>
      <c r="I29" s="327"/>
      <c r="J29" s="328"/>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Liegen in dem/den Produkt(en) 3TG-Rückstände vor?  (*)</v>
      </c>
      <c r="C31" s="10"/>
      <c r="D31" s="334" t="str">
        <f ca="1">D25</f>
        <v>Antwort</v>
      </c>
      <c r="E31" s="334"/>
      <c r="F31" s="18"/>
      <c r="G31" s="44" t="str">
        <f ca="1">G25</f>
        <v>Kommentare</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  </v>
      </c>
      <c r="C32" s="10"/>
      <c r="D32" s="344"/>
      <c r="E32" s="345"/>
      <c r="F32" s="47"/>
      <c r="G32" s="326"/>
      <c r="H32" s="327"/>
      <c r="I32" s="327"/>
      <c r="J32" s="328"/>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Zinn  (*)</v>
      </c>
      <c r="C33" s="10"/>
      <c r="D33" s="329" t="s">
        <v>475</v>
      </c>
      <c r="E33" s="330"/>
      <c r="F33" s="47"/>
      <c r="G33" s="326"/>
      <c r="H33" s="327"/>
      <c r="I33" s="327"/>
      <c r="J33" s="328"/>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9"/>
      <c r="E34" s="330"/>
      <c r="F34" s="47"/>
      <c r="G34" s="326"/>
      <c r="H34" s="327"/>
      <c r="I34" s="327"/>
      <c r="J34" s="328"/>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Wolfram  </v>
      </c>
      <c r="C35" s="10"/>
      <c r="D35" s="329"/>
      <c r="E35" s="330"/>
      <c r="F35" s="47"/>
      <c r="G35" s="326"/>
      <c r="H35" s="327"/>
      <c r="I35" s="327"/>
      <c r="J35" s="328"/>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Beschaffen Schmelzhütten in Ihrer Lieferkette das 3TG-Mineral aus den umfassten Ländern? (SEC-Begriff, siehe Definitions-Tab) (*)</v>
      </c>
      <c r="C37" s="10"/>
      <c r="D37" s="334" t="str">
        <f ca="1">D25</f>
        <v>Antwort</v>
      </c>
      <c r="E37" s="334"/>
      <c r="F37" s="18"/>
      <c r="G37" s="44" t="str">
        <f ca="1">G25</f>
        <v>Kommentare</v>
      </c>
      <c r="H37" s="346"/>
      <c r="I37" s="346"/>
      <c r="J37" s="346"/>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  </v>
      </c>
      <c r="C38" s="10"/>
      <c r="D38" s="329"/>
      <c r="E38" s="330"/>
      <c r="F38" s="47"/>
      <c r="G38" s="326"/>
      <c r="H38" s="327"/>
      <c r="I38" s="327"/>
      <c r="J38" s="328"/>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Zinn  (*)</v>
      </c>
      <c r="C39" s="10"/>
      <c r="D39" s="329" t="s">
        <v>475</v>
      </c>
      <c r="E39" s="330"/>
      <c r="F39" s="47"/>
      <c r="G39" s="326" t="s">
        <v>15817</v>
      </c>
      <c r="H39" s="327"/>
      <c r="I39" s="327"/>
      <c r="J39" s="328"/>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9"/>
      <c r="E40" s="330"/>
      <c r="F40" s="47"/>
      <c r="G40" s="326"/>
      <c r="H40" s="327"/>
      <c r="I40" s="327"/>
      <c r="J40" s="328"/>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Wolfram  </v>
      </c>
      <c r="C41" s="10"/>
      <c r="D41" s="329"/>
      <c r="E41" s="330"/>
      <c r="F41" s="47"/>
      <c r="G41" s="326"/>
      <c r="H41" s="327"/>
      <c r="I41" s="327"/>
      <c r="J41" s="328"/>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Beziehen Schmelzhütten in Ihrer Lieferkette ihre 3TG aus von Konflikten betroffenen und risikoreichen Gebieten? (*)</v>
      </c>
      <c r="C43" s="10"/>
      <c r="D43" s="334" t="str">
        <f ca="1">D25</f>
        <v>Antwort</v>
      </c>
      <c r="E43" s="334"/>
      <c r="F43" s="18"/>
      <c r="G43" s="44" t="str">
        <f ca="1">G25</f>
        <v>Kommentare</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  </v>
      </c>
      <c r="C44" s="10"/>
      <c r="D44" s="329"/>
      <c r="E44" s="330"/>
      <c r="F44" s="47"/>
      <c r="G44" s="326"/>
      <c r="H44" s="327"/>
      <c r="I44" s="327"/>
      <c r="J44" s="328"/>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Zinn  (*)</v>
      </c>
      <c r="C45" s="10"/>
      <c r="D45" s="329" t="s">
        <v>476</v>
      </c>
      <c r="E45" s="330"/>
      <c r="F45" s="47"/>
      <c r="G45" s="326"/>
      <c r="H45" s="327"/>
      <c r="I45" s="327"/>
      <c r="J45" s="328"/>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9"/>
      <c r="E46" s="330"/>
      <c r="F46" s="47"/>
      <c r="G46" s="326"/>
      <c r="H46" s="327"/>
      <c r="I46" s="327"/>
      <c r="J46" s="328"/>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Wolfram  </v>
      </c>
      <c r="C47" s="10"/>
      <c r="D47" s="329"/>
      <c r="E47" s="330"/>
      <c r="F47" s="47"/>
      <c r="G47" s="326"/>
      <c r="H47" s="327"/>
      <c r="I47" s="327"/>
      <c r="J47" s="328"/>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Stammt das für die Funktionalität oder  Herstellung Ihrer Produkte benötigte 3TG-Mineral zu 100 % aus Recycling- oder Schrottquellen?  (*)</v>
      </c>
      <c r="C49" s="10"/>
      <c r="D49" s="334" t="str">
        <f ca="1">D25</f>
        <v>Antwort</v>
      </c>
      <c r="E49" s="334"/>
      <c r="F49" s="18"/>
      <c r="G49" s="44" t="str">
        <f ca="1">G25</f>
        <v>Kommentare</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  </v>
      </c>
      <c r="C50" s="10"/>
      <c r="D50" s="329"/>
      <c r="E50" s="330"/>
      <c r="F50" s="47"/>
      <c r="G50" s="326"/>
      <c r="H50" s="327"/>
      <c r="I50" s="327"/>
      <c r="J50" s="328"/>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Zinn  (*)</v>
      </c>
      <c r="C51" s="10"/>
      <c r="D51" s="329" t="s">
        <v>476</v>
      </c>
      <c r="E51" s="330"/>
      <c r="F51" s="47"/>
      <c r="G51" s="326"/>
      <c r="H51" s="327"/>
      <c r="I51" s="327"/>
      <c r="J51" s="328"/>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9"/>
      <c r="E52" s="330"/>
      <c r="F52" s="47"/>
      <c r="G52" s="326"/>
      <c r="H52" s="327"/>
      <c r="I52" s="327"/>
      <c r="J52" s="328"/>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Wolfram  </v>
      </c>
      <c r="C53" s="10"/>
      <c r="D53" s="329"/>
      <c r="E53" s="330"/>
      <c r="F53" s="47"/>
      <c r="G53" s="326"/>
      <c r="H53" s="327"/>
      <c r="I53" s="327"/>
      <c r="J53" s="328"/>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Wie hoch ist der Prozentsatz an Lieferanten, die auf Ihre Lieferkettenumfrage geantwortet haben? (*)</v>
      </c>
      <c r="C55" s="10"/>
      <c r="D55" s="334" t="str">
        <f ca="1">D25</f>
        <v>Antwort</v>
      </c>
      <c r="E55" s="334"/>
      <c r="F55" s="18"/>
      <c r="G55" s="44" t="str">
        <f ca="1">G25</f>
        <v>Kommentare</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  </v>
      </c>
      <c r="C56" s="35"/>
      <c r="D56" s="342"/>
      <c r="E56" s="343"/>
      <c r="F56" s="47"/>
      <c r="G56" s="326"/>
      <c r="H56" s="327"/>
      <c r="I56" s="327"/>
      <c r="J56" s="328"/>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Zinn  (*)</v>
      </c>
      <c r="C57" s="35"/>
      <c r="D57" s="342" t="s">
        <v>15818</v>
      </c>
      <c r="E57" s="343"/>
      <c r="F57" s="47"/>
      <c r="G57" s="326"/>
      <c r="H57" s="327"/>
      <c r="I57" s="327"/>
      <c r="J57" s="328"/>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2"/>
      <c r="E58" s="343"/>
      <c r="F58" s="47"/>
      <c r="G58" s="326"/>
      <c r="H58" s="327"/>
      <c r="I58" s="327"/>
      <c r="J58" s="328"/>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Wolfram  </v>
      </c>
      <c r="C59" s="35"/>
      <c r="D59" s="342"/>
      <c r="E59" s="343"/>
      <c r="F59" s="47"/>
      <c r="G59" s="326"/>
      <c r="H59" s="327"/>
      <c r="I59" s="327"/>
      <c r="J59" s="328"/>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Haben Sie alle Schmelzhütten ermittelt, die das 3TG-Mineral für Ihre Lieferkette bereitstellen?  (*)</v>
      </c>
      <c r="C61" s="10"/>
      <c r="D61" s="334" t="str">
        <f ca="1">D25</f>
        <v>Antwort</v>
      </c>
      <c r="E61" s="334"/>
      <c r="F61" s="18"/>
      <c r="G61" s="44" t="str">
        <f ca="1">G25</f>
        <v>Kommentare</v>
      </c>
      <c r="H61" s="331"/>
      <c r="I61" s="331"/>
      <c r="J61" s="331"/>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  </v>
      </c>
      <c r="C62" s="10"/>
      <c r="D62" s="344"/>
      <c r="E62" s="345"/>
      <c r="F62" s="47"/>
      <c r="G62" s="326"/>
      <c r="H62" s="327"/>
      <c r="I62" s="327"/>
      <c r="J62" s="328"/>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Zinn  (*)</v>
      </c>
      <c r="C63" s="10"/>
      <c r="D63" s="329" t="s">
        <v>475</v>
      </c>
      <c r="E63" s="330"/>
      <c r="F63" s="47"/>
      <c r="G63" s="326"/>
      <c r="H63" s="327"/>
      <c r="I63" s="327"/>
      <c r="J63" s="328"/>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9"/>
      <c r="E64" s="330"/>
      <c r="F64" s="47"/>
      <c r="G64" s="326"/>
      <c r="H64" s="327"/>
      <c r="I64" s="327"/>
      <c r="J64" s="328"/>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Wolfram  </v>
      </c>
      <c r="C65" s="10"/>
      <c r="D65" s="329"/>
      <c r="E65" s="330"/>
      <c r="F65" s="47"/>
      <c r="G65" s="326"/>
      <c r="H65" s="327"/>
      <c r="I65" s="327"/>
      <c r="J65" s="328"/>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Haben Sie alle relevanten Informationen, die Ihr Unternehmen zu den Schmelzhütten erhalten hat, in dieser Erklärung aufgeführt?  (*)</v>
      </c>
      <c r="C67" s="10"/>
      <c r="D67" s="334" t="str">
        <f ca="1">D25</f>
        <v>Antwort</v>
      </c>
      <c r="E67" s="334"/>
      <c r="F67" s="18"/>
      <c r="G67" s="44" t="str">
        <f ca="1">G25</f>
        <v>Kommentare</v>
      </c>
      <c r="H67" s="331" t="str">
        <f>IF(Q75="(*)","Click here to enter smelter names","")</f>
        <v/>
      </c>
      <c r="I67" s="331"/>
      <c r="J67" s="331"/>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  </v>
      </c>
      <c r="C68" s="35"/>
      <c r="D68" s="329"/>
      <c r="E68" s="330"/>
      <c r="F68" s="48"/>
      <c r="G68" s="326"/>
      <c r="H68" s="327"/>
      <c r="I68" s="327"/>
      <c r="J68" s="328"/>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Zinn  (*)</v>
      </c>
      <c r="C69" s="35"/>
      <c r="D69" s="329" t="s">
        <v>475</v>
      </c>
      <c r="E69" s="330"/>
      <c r="F69" s="48"/>
      <c r="G69" s="326"/>
      <c r="H69" s="327"/>
      <c r="I69" s="327"/>
      <c r="J69" s="328"/>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9"/>
      <c r="E70" s="330"/>
      <c r="F70" s="48"/>
      <c r="G70" s="326"/>
      <c r="H70" s="327"/>
      <c r="I70" s="327"/>
      <c r="J70" s="328"/>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Wolfram  </v>
      </c>
      <c r="C71" s="49"/>
      <c r="D71" s="329"/>
      <c r="E71" s="330"/>
      <c r="F71" s="50"/>
      <c r="G71" s="326"/>
      <c r="H71" s="327"/>
      <c r="I71" s="327"/>
      <c r="J71" s="328"/>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5" t="str">
        <f ca="1">OFFSET(L!$C$1,MATCH("Declaration"&amp;ADDRESS(ROW(),COLUMN(),4),L!$A:$A,0)-1,SL,,)</f>
        <v>Beantworten Sie folgende Fragen auf Firmenebene</v>
      </c>
      <c r="C73" s="335"/>
      <c r="D73" s="335"/>
      <c r="E73" s="335"/>
      <c r="F73" s="335"/>
      <c r="G73" s="335"/>
      <c r="H73" s="335"/>
      <c r="I73" s="335"/>
      <c r="J73" s="335"/>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Frage</v>
      </c>
      <c r="C74" s="81"/>
      <c r="D74" s="332" t="str">
        <f ca="1">D25</f>
        <v>Antwort</v>
      </c>
      <c r="E74" s="332"/>
      <c r="F74" s="53"/>
      <c r="G74" s="332" t="str">
        <f ca="1">G25</f>
        <v>Kommentare</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Haben Sie eine konfliktfreie Beschaffungsrichtlinie für Mineralien erstellt? (*)</v>
      </c>
      <c r="C75" s="57"/>
      <c r="D75" s="329" t="s">
        <v>475</v>
      </c>
      <c r="E75" s="330"/>
      <c r="F75" s="57"/>
      <c r="G75" s="326"/>
      <c r="H75" s="327"/>
      <c r="I75" s="327"/>
      <c r="J75" s="328"/>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Ist Ihre konfliktfreie Beschaffungsrichtlinie für Mineralien auf Ihrer Website einsehbar? (Hinweis - Wenn „Ja“, sollte der Benutzer die URL im Anmerkungsfeld angeben.) (*)</v>
      </c>
      <c r="C77" s="57"/>
      <c r="D77" s="329" t="s">
        <v>475</v>
      </c>
      <c r="E77" s="330"/>
      <c r="F77" s="57"/>
      <c r="G77" s="381" t="s">
        <v>15819</v>
      </c>
      <c r="H77" s="382"/>
      <c r="I77" s="382"/>
      <c r="J77" s="383"/>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Verlangen Sie von Ihren direkten Lieferanten, das 3TG-Mineral ausschließlich von Schmelzhütten zu beziehen, deren Sorgfaltspflichts-Praktiken von einer unabhängigen Instanz überprüft wurden? (*)</v>
      </c>
      <c r="C79" s="57"/>
      <c r="D79" s="329" t="s">
        <v>475</v>
      </c>
      <c r="E79" s="330"/>
      <c r="F79" s="57"/>
      <c r="G79" s="326"/>
      <c r="H79" s="327"/>
      <c r="I79" s="327"/>
      <c r="J79" s="328"/>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Haben Sie Sorgfaltspflichtmaßnahmen für die konfliktfreie Beschaffung in Kraft gesetzt? (*)</v>
      </c>
      <c r="C81" s="57"/>
      <c r="D81" s="329" t="s">
        <v>475</v>
      </c>
      <c r="E81" s="330"/>
      <c r="F81" s="57"/>
      <c r="G81" s="326"/>
      <c r="H81" s="327"/>
      <c r="I81" s="327"/>
      <c r="J81" s="328"/>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Veranstaltet Ihr Unternehmen (eine) Konfliktmineralienumfrage(n) mit seinen entsprechenden Lieferanten? (*)</v>
      </c>
      <c r="C83" s="57"/>
      <c r="D83" s="329" t="s">
        <v>14853</v>
      </c>
      <c r="E83" s="330"/>
      <c r="F83" s="57"/>
      <c r="G83" s="326"/>
      <c r="H83" s="327"/>
      <c r="I83" s="327"/>
      <c r="J83" s="328"/>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Überprüfen Sie die Sorgfaltspflichts-Informationen, die Sie von ihren Lieferanten erhalten, anhand der Erwartungen Ihres Unternehmens? (*)</v>
      </c>
      <c r="C85" s="57"/>
      <c r="D85" s="339" t="s">
        <v>475</v>
      </c>
      <c r="E85" s="340"/>
      <c r="F85" s="57"/>
      <c r="G85" s="326"/>
      <c r="H85" s="327"/>
      <c r="I85" s="327"/>
      <c r="J85" s="328"/>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Sieht Ihr Review-Prozess ein Korrekturmaßnahmen-Management vor? (*)</v>
      </c>
      <c r="C87" s="57"/>
      <c r="D87" s="329" t="s">
        <v>476</v>
      </c>
      <c r="E87" s="330"/>
      <c r="F87" s="57"/>
      <c r="G87" s="326"/>
      <c r="H87" s="327"/>
      <c r="I87" s="327"/>
      <c r="J87" s="328"/>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1.5">
      <c r="A89" s="41"/>
      <c r="B89" s="56" t="str">
        <f ca="1">OFFSET(L!$C$1,MATCH("Declaration"&amp;ADDRESS(ROW(),COLUMN(),4),L!$A:$A,0)-1,SL,,)&amp;$Q$37</f>
        <v>H. Ist Ihr Unternehmen zu einer jährlichen Offenlegung der Konfliktmineralien verpflichtet? (*)</v>
      </c>
      <c r="C89" s="57"/>
      <c r="D89" s="329" t="s">
        <v>476</v>
      </c>
      <c r="E89" s="330"/>
      <c r="F89" s="57"/>
      <c r="G89" s="326"/>
      <c r="H89" s="327"/>
      <c r="I89" s="327"/>
      <c r="J89" s="328"/>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G77:J7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11:J11"/>
    <mergeCell ref="D12:J12"/>
    <mergeCell ref="D19:J19"/>
    <mergeCell ref="D23:E23"/>
    <mergeCell ref="D18:J18"/>
    <mergeCell ref="D38:E38"/>
    <mergeCell ref="G39:J39"/>
    <mergeCell ref="G32:J32"/>
    <mergeCell ref="G29:J29"/>
    <mergeCell ref="D57:E57"/>
    <mergeCell ref="G27:J27"/>
    <mergeCell ref="G41:J41"/>
    <mergeCell ref="D40:E40"/>
    <mergeCell ref="D41:E41"/>
    <mergeCell ref="G50:J50"/>
    <mergeCell ref="D51:E51"/>
    <mergeCell ref="G51:J51"/>
    <mergeCell ref="G40:J40"/>
    <mergeCell ref="D34:E34"/>
    <mergeCell ref="D33:E33"/>
    <mergeCell ref="G34:J34"/>
    <mergeCell ref="H37:J37"/>
    <mergeCell ref="G33:J33"/>
    <mergeCell ref="D29:E29"/>
    <mergeCell ref="G59:J59"/>
    <mergeCell ref="D58:E58"/>
    <mergeCell ref="D55:E55"/>
    <mergeCell ref="D53:E53"/>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G81:J81"/>
    <mergeCell ref="G26:J26"/>
    <mergeCell ref="G28:J28"/>
    <mergeCell ref="D28:E28"/>
    <mergeCell ref="H67:J67"/>
    <mergeCell ref="D77:E77"/>
    <mergeCell ref="G74:I74"/>
    <mergeCell ref="D74:E74"/>
    <mergeCell ref="G76:J76"/>
    <mergeCell ref="D67:E67"/>
    <mergeCell ref="G70:J70"/>
    <mergeCell ref="G68:J68"/>
    <mergeCell ref="G71:J71"/>
    <mergeCell ref="G69:J69"/>
    <mergeCell ref="D71:E71"/>
    <mergeCell ref="G75:J75"/>
    <mergeCell ref="D70:E70"/>
    <mergeCell ref="D75:E75"/>
    <mergeCell ref="B73:J73"/>
    <mergeCell ref="D69:E69"/>
    <mergeCell ref="D68:E68"/>
    <mergeCell ref="G62:J62"/>
    <mergeCell ref="D52:E52"/>
    <mergeCell ref="G57:J57"/>
    <mergeCell ref="G58:J58"/>
  </mergeCells>
  <phoneticPr fontId="103" type="noConversion"/>
  <conditionalFormatting sqref="D22:E22">
    <cfRule type="expression" dxfId="136" priority="159" stopIfTrue="1">
      <formula>IF($D$22="",TRUE)</formula>
    </cfRule>
  </conditionalFormatting>
  <conditionalFormatting sqref="D26:E26">
    <cfRule type="expression" dxfId="135" priority="137" stopIfTrue="1">
      <formula>IF($D$26="",TRUE)</formula>
    </cfRule>
  </conditionalFormatting>
  <conditionalFormatting sqref="D27:E27">
    <cfRule type="expression" dxfId="134" priority="144" stopIfTrue="1">
      <formula>IF($D$27="",TRUE)</formula>
    </cfRule>
  </conditionalFormatting>
  <conditionalFormatting sqref="D28:E28">
    <cfRule type="expression" dxfId="133" priority="145" stopIfTrue="1">
      <formula>IF($D$28="",TRUE)</formula>
    </cfRule>
  </conditionalFormatting>
  <conditionalFormatting sqref="D29:E29">
    <cfRule type="expression" dxfId="132" priority="146" stopIfTrue="1">
      <formula>IF($D$29="",TRUE)</formula>
    </cfRule>
  </conditionalFormatting>
  <conditionalFormatting sqref="D32:E32">
    <cfRule type="expression" dxfId="131" priority="55" stopIfTrue="1">
      <formula>IF(AND(OR($D$26="Yes",$D$26=""),$D$32=""),1,0)</formula>
    </cfRule>
    <cfRule type="expression" dxfId="130" priority="142" stopIfTrue="1">
      <formula>$P$26=""</formula>
    </cfRule>
  </conditionalFormatting>
  <conditionalFormatting sqref="D33:E33">
    <cfRule type="expression" dxfId="129" priority="43" stopIfTrue="1">
      <formula>$P$27=""</formula>
    </cfRule>
    <cfRule type="expression" dxfId="128" priority="42" stopIfTrue="1">
      <formula>IF(AND(OR($D$27="Yes",$D$27=""),$D$33=""),1,0)</formula>
    </cfRule>
  </conditionalFormatting>
  <conditionalFormatting sqref="D34:E34">
    <cfRule type="expression" dxfId="127" priority="1" stopIfTrue="1">
      <formula>IF(AND(OR($D$28="Yes",$D$28=""),$D$34=""),1,0)</formula>
    </cfRule>
    <cfRule type="expression" dxfId="126" priority="2" stopIfTrue="1">
      <formula>$P$28=""</formula>
    </cfRule>
  </conditionalFormatting>
  <conditionalFormatting sqref="D35:E35">
    <cfRule type="expression" dxfId="125" priority="39" stopIfTrue="1">
      <formula>IF(AND(OR($D$29="Yes",$D$29=""),$D$35=""),1,0)</formula>
    </cfRule>
    <cfRule type="expression" dxfId="124" priority="163" stopIfTrue="1">
      <formula>$P$29=""</formula>
    </cfRule>
  </conditionalFormatting>
  <conditionalFormatting sqref="D38:E38 D44:E44 D50:E50 D56:E56 D62:E62 D68:E68">
    <cfRule type="expression" dxfId="123" priority="18" stopIfTrue="1">
      <formula>$P$26=""</formula>
    </cfRule>
    <cfRule type="expression" dxfId="122" priority="19" stopIfTrue="1">
      <formula>$P$32=""</formula>
    </cfRule>
  </conditionalFormatting>
  <conditionalFormatting sqref="D38:E38">
    <cfRule type="expression" dxfId="121" priority="54" stopIfTrue="1">
      <formula>IF(AND(OR($D$26="Yes",$D$26=""),OR($D$32="Yes",$D$32=""),D38=""),1,0)</formula>
    </cfRule>
  </conditionalFormatting>
  <conditionalFormatting sqref="D39:E39 D45:E45 D51:E51 D57:E57 D63:E63 D69:E69">
    <cfRule type="expression" dxfId="120" priority="12" stopIfTrue="1">
      <formula>$P$33=""</formula>
    </cfRule>
    <cfRule type="expression" dxfId="119" priority="13" stopIfTrue="1">
      <formula>$P$39=""</formula>
    </cfRule>
  </conditionalFormatting>
  <conditionalFormatting sqref="D39:E39">
    <cfRule type="expression" dxfId="118" priority="50" stopIfTrue="1">
      <formula>IF(AND(OR($D$27="Yes",$D$27=""),OR($D$33="Yes",$D$33=""),D39=""),1,0)</formula>
    </cfRule>
  </conditionalFormatting>
  <conditionalFormatting sqref="D40:E40 D46:E46 D52:E52 D58:E58 D64:E64 D70:E70">
    <cfRule type="expression" dxfId="117" priority="7" stopIfTrue="1">
      <formula>$P$28=""</formula>
    </cfRule>
    <cfRule type="expression" dxfId="116" priority="8" stopIfTrue="1">
      <formula>$P$34=""</formula>
    </cfRule>
  </conditionalFormatting>
  <conditionalFormatting sqref="D40:E40">
    <cfRule type="expression" dxfId="115" priority="49" stopIfTrue="1">
      <formula>IF(AND(OR($D$28="Yes",$D$28=""),OR($D$34="Yes",$D$34=""),D40=""),1,0)</formula>
    </cfRule>
  </conditionalFormatting>
  <conditionalFormatting sqref="D41:E41 D47:E47 D53:E53 D59:E59 D65:E65 D71:E71">
    <cfRule type="expression" dxfId="114" priority="3" stopIfTrue="1">
      <formula>$P$29=""</formula>
    </cfRule>
    <cfRule type="expression" dxfId="113" priority="4" stopIfTrue="1">
      <formula>$P$35=""</formula>
    </cfRule>
  </conditionalFormatting>
  <conditionalFormatting sqref="D41:E41">
    <cfRule type="expression" dxfId="112" priority="165" stopIfTrue="1">
      <formula>IF(AND(OR($D$29="Yes",$D$29=""),OR($D$35="Yes",$D$35=""),D41=""),1,0)</formula>
    </cfRule>
  </conditionalFormatting>
  <conditionalFormatting sqref="D44:E44">
    <cfRule type="expression" dxfId="111" priority="53" stopIfTrue="1">
      <formula>IF(AND(OR($D$26="Yes",$D$26=""),OR($D$32="Yes",$D$32=""),D44=""),1,0)</formula>
    </cfRule>
  </conditionalFormatting>
  <conditionalFormatting sqref="D45:E45">
    <cfRule type="expression" dxfId="110" priority="15" stopIfTrue="1">
      <formula>IF(AND(OR($D$27="Yes",$D$27=""),OR($D$33="Yes",$D$33=""),D45=""),1,0)</formula>
    </cfRule>
  </conditionalFormatting>
  <conditionalFormatting sqref="D46:E46">
    <cfRule type="expression" dxfId="109" priority="40" stopIfTrue="1">
      <formula>IF(AND(OR($D$28="Yes",$D$28=""),OR($D$34="Yes",$D$34=""),D46=""),1,0)</formula>
    </cfRule>
  </conditionalFormatting>
  <conditionalFormatting sqref="D47:E47">
    <cfRule type="expression" dxfId="108" priority="48" stopIfTrue="1">
      <formula>IF(AND(OR($D$29="Yes",$D$29=""),OR($D$35="Yes",$D$35=""),D47=""),1,0)</formula>
    </cfRule>
  </conditionalFormatting>
  <conditionalFormatting sqref="D50:E50">
    <cfRule type="expression" dxfId="107" priority="21" stopIfTrue="1">
      <formula>IF(AND(OR($D$26="Yes",$D$26=""),OR($D$32="Yes",$D$32=""),D50=""),1,0)</formula>
    </cfRule>
  </conditionalFormatting>
  <conditionalFormatting sqref="D51:E51">
    <cfRule type="expression" dxfId="106" priority="160" stopIfTrue="1">
      <formula>IF(AND(OR($D$27="Yes",$D$27=""),OR($D$33="Yes",$D$33=""),D51=""),1,0)</formula>
    </cfRule>
  </conditionalFormatting>
  <conditionalFormatting sqref="D52:E52">
    <cfRule type="expression" dxfId="105" priority="11" stopIfTrue="1">
      <formula>IF(AND(OR($D$28="Yes",$D$28=""),OR($D$34="Yes",$D$34=""),D52=""),1,0)</formula>
    </cfRule>
  </conditionalFormatting>
  <conditionalFormatting sqref="D53:E53">
    <cfRule type="expression" dxfId="104" priority="34" stopIfTrue="1">
      <formula>IF(AND(OR($D$29="Yes",$D$29=""),OR($D$35="Yes",$D$35=""),D53=""),1,0)</formula>
    </cfRule>
  </conditionalFormatting>
  <conditionalFormatting sqref="D56:E56">
    <cfRule type="expression" dxfId="103" priority="29" stopIfTrue="1">
      <formula>IF(AND(OR($D$26="Yes",$D$26=""),OR($D$32="Yes",$D$32=""),D56=""),1,0)</formula>
    </cfRule>
  </conditionalFormatting>
  <conditionalFormatting sqref="D57:E57">
    <cfRule type="expression" dxfId="102" priority="17" stopIfTrue="1">
      <formula>IF(AND(OR($D$27="Yes",$D$27=""),OR($D$33="Yes",$D$33=""),D57=""),1,0)</formula>
    </cfRule>
  </conditionalFormatting>
  <conditionalFormatting sqref="D58:E58">
    <cfRule type="expression" dxfId="101" priority="10" stopIfTrue="1">
      <formula>IF(AND(OR($D$28="Yes",$D$28=""),OR($D$34="Yes",$D$34=""),D58=""),1,0)</formula>
    </cfRule>
  </conditionalFormatting>
  <conditionalFormatting sqref="D59:E59">
    <cfRule type="expression" dxfId="100" priority="6" stopIfTrue="1">
      <formula>IF(AND(OR($D$29="Yes",$D$29=""),OR($D$35="Yes",$D$35=""),D59=""),1,0)</formula>
    </cfRule>
  </conditionalFormatting>
  <conditionalFormatting sqref="D62:E62">
    <cfRule type="expression" dxfId="99" priority="28" stopIfTrue="1">
      <formula>IF(AND(OR($D$26="Yes",$D$26=""),OR($D$32="Yes",$D$32=""),D62=""),1,0)</formula>
    </cfRule>
  </conditionalFormatting>
  <conditionalFormatting sqref="D63:E63">
    <cfRule type="expression" dxfId="98" priority="14" stopIfTrue="1">
      <formula>IF(AND(OR($D$27="Yes",$D$27=""),OR($D$33="Yes",$D$33=""),D63=""),1,0)</formula>
    </cfRule>
  </conditionalFormatting>
  <conditionalFormatting sqref="D64:E64">
    <cfRule type="expression" dxfId="97" priority="9" stopIfTrue="1">
      <formula>IF(AND(OR($D$28="Yes",$D$28=""),OR($D$34="Yes",$D$34=""),D64=""),1,0)</formula>
    </cfRule>
  </conditionalFormatting>
  <conditionalFormatting sqref="D65:E65">
    <cfRule type="expression" dxfId="96" priority="5" stopIfTrue="1">
      <formula>IF(AND(OR($D$29="Yes",$D$29=""),OR($D$35="Yes",$D$35=""),D65=""),1,0)</formula>
    </cfRule>
  </conditionalFormatting>
  <conditionalFormatting sqref="D68:E68">
    <cfRule type="expression" dxfId="95" priority="20" stopIfTrue="1">
      <formula>IF(AND(OR($D$26="Yes",$D$26=""),OR($D$32="Yes",$D$32=""),D68=""),1,0)</formula>
    </cfRule>
  </conditionalFormatting>
  <conditionalFormatting sqref="D69:E69">
    <cfRule type="expression" dxfId="94" priority="16" stopIfTrue="1">
      <formula>IF(AND(OR($D$27="Yes",$D$27=""),OR($D$33="Yes",$D$33=""),D69=""),1,0)</formula>
    </cfRule>
  </conditionalFormatting>
  <conditionalFormatting sqref="D70:E70">
    <cfRule type="expression" dxfId="93" priority="162" stopIfTrue="1">
      <formula>IF(AND(OR($D$28="Yes",$D$28=""),OR($D$34="Yes",$D$34=""),D70=""),1,0)</formula>
    </cfRule>
  </conditionalFormatting>
  <conditionalFormatting sqref="D71:E71">
    <cfRule type="expression" dxfId="92" priority="164" stopIfTrue="1">
      <formula>IF(AND(OR($D$29="Yes",$D$29=""),OR($D$35="Yes",$D$35=""),D71=""),1,0)</formula>
    </cfRule>
  </conditionalFormatting>
  <conditionalFormatting sqref="D75:E75 D77:E77 D79:E79 D81:E81 D83 D85:E85 D87:E87 D89:E89">
    <cfRule type="expression" dxfId="91" priority="85" stopIfTrue="1">
      <formula>AND(OR($D$26="No",AND($D$26="Yes",$D$32="No")),OR($D$27="No",AND($D$27="Yes",$D$33="No")),OR($D$28="No",AND($D$28="Yes",$D$34="No")),OR($D$29="No",AND($D$29="Yes",$D$35="No")))</formula>
    </cfRule>
    <cfRule type="expression" dxfId="90" priority="86" stopIfTrue="1">
      <formula>IF(D75="",TRUE)</formula>
    </cfRule>
  </conditionalFormatting>
  <conditionalFormatting sqref="D9:G9">
    <cfRule type="expression" dxfId="89" priority="152" stopIfTrue="1">
      <formula>IF($D$9="",TRUE)</formula>
    </cfRule>
  </conditionalFormatting>
  <conditionalFormatting sqref="D8:J8">
    <cfRule type="expression" dxfId="88" priority="151" stopIfTrue="1">
      <formula>IF($D$8="",TRUE)</formula>
    </cfRule>
  </conditionalFormatting>
  <conditionalFormatting sqref="D10:J10">
    <cfRule type="expression" dxfId="87" priority="166" stopIfTrue="1">
      <formula>IF(AND($D$10="",$D$9=$R$9),TRUE)</formula>
    </cfRule>
    <cfRule type="expression" dxfId="86" priority="56" stopIfTrue="1">
      <formula>IF($D$9=$Q$9,TRUE)</formula>
    </cfRule>
  </conditionalFormatting>
  <conditionalFormatting sqref="D15:J15">
    <cfRule type="expression" dxfId="85" priority="153" stopIfTrue="1">
      <formula>IF($D$15="",TRUE)</formula>
    </cfRule>
  </conditionalFormatting>
  <conditionalFormatting sqref="D16:J16">
    <cfRule type="expression" dxfId="84" priority="154" stopIfTrue="1">
      <formula>IF($D$16="",TRUE)</formula>
    </cfRule>
  </conditionalFormatting>
  <conditionalFormatting sqref="D17:J17">
    <cfRule type="expression" dxfId="83" priority="22" stopIfTrue="1">
      <formula>IF($D$17="",TRUE)</formula>
    </cfRule>
  </conditionalFormatting>
  <conditionalFormatting sqref="D18:J18">
    <cfRule type="expression" dxfId="82" priority="156" stopIfTrue="1">
      <formula>IF($D$18="",TRUE)</formula>
    </cfRule>
  </conditionalFormatting>
  <conditionalFormatting sqref="D20:J20">
    <cfRule type="expression" dxfId="81" priority="35" stopIfTrue="1">
      <formula>IF($D$20="",TRUE)</formula>
    </cfRule>
  </conditionalFormatting>
  <conditionalFormatting sqref="G77:J77">
    <cfRule type="expression" dxfId="80" priority="57" stopIfTrue="1">
      <formula>IF(AND($D$77="Yes",$G$77=""),TRUE)</formula>
    </cfRule>
  </conditionalFormatting>
  <conditionalFormatting sqref="G85:J85">
    <cfRule type="expression" dxfId="79"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80" zoomScaleNormal="80" zoomScalePageLayoutView="55" workbookViewId="0">
      <selection activeCell="A10" sqref="A10:XFD10"/>
    </sheetView>
  </sheetViews>
  <sheetFormatPr baseColWidth="10"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UM ZU BEGINNEN:</v>
      </c>
      <c r="C2" s="172"/>
      <c r="D2" s="172"/>
      <c r="E2" s="172"/>
      <c r="F2" s="193"/>
      <c r="G2" s="193"/>
      <c r="H2" s="193"/>
      <c r="I2" s="194"/>
      <c r="J2" s="390" t="str">
        <f ca="1">OFFSET(L!$C$1,MATCH("Smelter List"&amp;ADDRESS(ROW(),COLUMN(),4),L!$A:$A,0)-1,SL,,)</f>
        <v>Link zur "RMAP Conformant Smelter"- Liste</v>
      </c>
      <c r="K2" s="391"/>
      <c r="L2" s="391"/>
      <c r="M2" s="391"/>
      <c r="N2" s="391"/>
      <c r="O2" s="391"/>
      <c r="P2" s="195"/>
      <c r="Q2" s="196"/>
      <c r="R2" s="197"/>
      <c r="S2" s="197"/>
      <c r="T2" s="197"/>
      <c r="AH2" s="145" t="s">
        <v>475</v>
      </c>
    </row>
    <row r="3" spans="1:34" s="221" customFormat="1" ht="177" customHeight="1">
      <c r="A3" s="171"/>
      <c r="B3" s="392"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92"/>
      <c r="D3" s="392"/>
      <c r="E3" s="392"/>
      <c r="F3" s="222"/>
      <c r="G3" s="393" t="str">
        <f ca="1">OFFSET(L!$C$1,MATCH("General"&amp;"Cpy",L!$A:$A,0)-1,SL,,)</f>
        <v>© 2025 Responsible Minerals Initiative. All rights reserved.</v>
      </c>
      <c r="H3" s="393"/>
      <c r="I3" s="394"/>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 xml:space="preserve">Eingabespalte Schmelzhüttenidentifizierungsnummer </v>
      </c>
      <c r="B4" s="216" t="str">
        <f ca="1">OFFSET(L!$C$1,MATCH("Smelter List"&amp;ADDRESS(ROW(),COLUMN(),4),L!$A:$A,0)-1,SL,,)</f>
        <v>Metall (1)</v>
      </c>
      <c r="C4" s="216" t="str">
        <f ca="1">OFFSET(L!$C$1,MATCH("Smelter List"&amp;ADDRESS(ROW(),COLUMN(),4),L!$A:$A,0)-1,SL,,)</f>
        <v>Schmelzhüttensuche (*)</v>
      </c>
      <c r="D4" s="216" t="str">
        <f ca="1">OFFSET(L!$C$1,MATCH("Smelter List"&amp;ADDRESS(ROW(),COLUMN(),4),L!$A:$A,0)-1,SL,,)</f>
        <v>Schmelzhüttenname (1)</v>
      </c>
      <c r="E4" s="216" t="str">
        <f ca="1">OFFSET(L!$C$1,MATCH("Smelter List"&amp;ADDRESS(ROW(),COLUMN(),4),L!$A:$A,0)-1,SL,,)</f>
        <v>Schmelzhütten: Land (*)</v>
      </c>
      <c r="F4" s="216" t="str">
        <f ca="1">OFFSET(L!$C$1,MATCH("Smelter List"&amp;ADDRESS(ROW(),COLUMN(),4),L!$A:$A,0)-1,SL,,)</f>
        <v>Schmelzhütte Identifizierung</v>
      </c>
      <c r="G4" s="216" t="str">
        <f ca="1">OFFSET(L!$C$1,MATCH("Smelter List"&amp;ADDRESS(ROW(),COLUMN(),4),L!$A:$A,0)-1,SL,,)</f>
        <v>Quelle der Schmelzhütte Id-Nummer</v>
      </c>
      <c r="H4" s="144" t="str">
        <f ca="1">OFFSET(L!$C$1,MATCH("Smelter List"&amp;ADDRESS(ROW(),COLUMN(),4),L!$A:$A,0)-1,SL,,)</f>
        <v>Schmelzhütten: Straße</v>
      </c>
      <c r="I4" s="144" t="str">
        <f ca="1">OFFSET(L!$C$1,MATCH("Smelter List"&amp;ADDRESS(ROW(),COLUMN(),4),L!$A:$A,0)-1,SL,,)</f>
        <v>Schmelzhütten: Stadt</v>
      </c>
      <c r="J4" s="144" t="str">
        <f ca="1">OFFSET(L!$C$1,MATCH("Smelter List"&amp;ADDRESS(ROW(),COLUMN(),4),L!$A:$A,0)-1,SL,,)</f>
        <v>Schmelzhütten: Bundesland/Provinz</v>
      </c>
      <c r="K4" s="144" t="str">
        <f ca="1">OFFSET(L!$C$1,MATCH("Smelter List"&amp;ADDRESS(ROW(),COLUMN(),4),L!$A:$A,0)-1,SL,,)</f>
        <v xml:space="preserve">Schmelzhütten-Ansprechpartner: Name </v>
      </c>
      <c r="L4" s="144" t="str">
        <f ca="1">OFFSET(L!$C$1,MATCH("Smelter List"&amp;ADDRESS(ROW(),COLUMN(),4),L!$A:$A,0)-1,SL,,)</f>
        <v>Schmelzhütten-Ansprechpartner: E-mail</v>
      </c>
      <c r="M4" s="144" t="str">
        <f ca="1">OFFSET(L!$C$1,MATCH("Smelter List"&amp;ADDRESS(ROW(),COLUMN(),4),L!$A:$A,0)-1,SL,,)</f>
        <v>Vorgeschlagenen nächsten Schritte</v>
      </c>
      <c r="N4" s="144" t="str">
        <f ca="1">OFFSET(L!$C$1,MATCH("Smelter List"&amp;ADDRESS(ROW(),COLUMN(),4),L!$A:$A,0)-1,SL,,)</f>
        <v>Name der Mine(n) oder falls aus Recycling oder Schrott, tragen Sie "recycled" oder "Schrott" ein</v>
      </c>
      <c r="O4" s="144" t="str">
        <f ca="1">OFFSET(L!$C$1,MATCH("Smelter List"&amp;ADDRESS(ROW(),COLUMN(),4),L!$A:$A,0)-1,SL,,)</f>
        <v>Standort (Land) von Minen, falls aus Recycling oder Schrott gekauft, geben Sie "recycled" oder "Schrott" ein</v>
      </c>
      <c r="P4" s="144" t="str">
        <f ca="1">OFFSET(L!$C$1,MATCH("Smelter List"&amp;ADDRESS(ROW(),COLUMN(),4),L!$A:$A,0)-1,SL,,)</f>
        <v>Stammen 100% der Ausgangsstoffe der Schmelzhütte aus Recycling oder Schrott?</v>
      </c>
      <c r="Q4" s="145" t="str">
        <f ca="1">OFFSET(L!$C$1,MATCH("Smelter List"&amp;ADDRESS(ROW(),COLUMN(),4),L!$A:$A,0)-1,SL,,)</f>
        <v>Kommentare</v>
      </c>
      <c r="R4" s="216" t="s">
        <v>12367</v>
      </c>
      <c r="S4" s="216" t="s">
        <v>12350</v>
      </c>
      <c r="T4" s="216" t="s">
        <v>12351</v>
      </c>
      <c r="U4" s="200"/>
      <c r="W4" s="159" t="s">
        <v>1290</v>
      </c>
      <c r="X4" s="159" t="s">
        <v>912</v>
      </c>
      <c r="AH4" s="145" t="s">
        <v>477</v>
      </c>
    </row>
    <row r="5" spans="1:34" s="227" customFormat="1" ht="20.100000000000001" customHeight="1">
      <c r="A5" s="262"/>
      <c r="B5" s="293" t="s">
        <v>1099</v>
      </c>
      <c r="C5" s="294" t="s">
        <v>13714</v>
      </c>
      <c r="D5" s="295"/>
      <c r="E5" s="293" t="s">
        <v>1074</v>
      </c>
      <c r="F5" s="293" t="s">
        <v>777</v>
      </c>
      <c r="G5" s="293" t="s">
        <v>13177</v>
      </c>
      <c r="H5" s="183">
        <f ca="1">IF(ISERROR($V5),"",OFFSET('Smelter Look-up'!$G$4,$V5-4,0))</f>
        <v>0</v>
      </c>
      <c r="I5" s="184" t="str">
        <f ca="1">IF(ISERROR($V5),"",OFFSET('Smelter Look-up'!$H$4,$V5-4,0))</f>
        <v>Kundur</v>
      </c>
      <c r="J5" s="184" t="str">
        <f ca="1">IF(ISERROR($V5),"",OFFSET('Smelter Look-up'!$I$4,$V5-4,0))</f>
        <v>Riau</v>
      </c>
      <c r="K5" s="224"/>
      <c r="L5" s="224"/>
      <c r="M5" s="224"/>
      <c r="N5" s="224"/>
      <c r="O5" s="224"/>
      <c r="P5" s="185"/>
      <c r="Q5" s="225"/>
      <c r="R5" s="182" t="str">
        <f ca="1">IF(ISERROR($V5),"",OFFSET('Smelter Look-up'!$C$4,$V5-4,0)&amp;"")</f>
        <v>PT Timah Tbk Kundur</v>
      </c>
      <c r="S5" s="181" t="str">
        <f ca="1">IF(B5="","",IF(ISERROR(MATCH($E5,CL,0)),"Unknown",INDIRECT("'C'!$A$"&amp;MATCH($E5,CL,0)+1)))</f>
        <v>ID</v>
      </c>
      <c r="T5" s="181" t="str">
        <f ca="1">IF(B5="","",IF(ISERROR(MATCH($J5,SorP!$B$1:$B$6226,0)),"",INDIRECT("'SorP'!$A$"&amp;MATCH($S5&amp;$J5,SorP!C:C,0))))</f>
        <v>ID-RI</v>
      </c>
      <c r="U5" s="201"/>
      <c r="V5" s="226">
        <f>IF(C5="",NA(),IF(OR(C5="Smelter not listed",C5="Smelter not yet identified"),MATCH($B5&amp;$D5,'Smelter Look-up'!$J:$J,0),MATCH($B5&amp;$C5,'Smelter Look-up'!$J:$J,0)))</f>
        <v>509</v>
      </c>
      <c r="X5" s="227">
        <f t="shared" ref="X5" si="0">IF(AND(C5="Smelter not listed",OR(LEN(D5)=0,LEN(E5)=0)),1,0)</f>
        <v>0</v>
      </c>
      <c r="AB5" s="228" t="str">
        <f t="shared" ref="AB5" si="1">B5&amp;C5</f>
        <v>TinPT Timah Tbk Kundur</v>
      </c>
    </row>
    <row r="6" spans="1:34" s="227" customFormat="1" ht="20.100000000000001" customHeight="1">
      <c r="A6" s="262"/>
      <c r="B6" s="293" t="s">
        <v>1099</v>
      </c>
      <c r="C6" s="294" t="s">
        <v>13713</v>
      </c>
      <c r="D6" s="295"/>
      <c r="E6" s="293" t="s">
        <v>1074</v>
      </c>
      <c r="F6" s="293" t="s">
        <v>760</v>
      </c>
      <c r="G6" s="293" t="s">
        <v>13177</v>
      </c>
      <c r="H6" s="183">
        <f ca="1">IF(ISERROR($V6),"",OFFSET('Smelter Look-up'!$G$4,$V6-4,0))</f>
        <v>0</v>
      </c>
      <c r="I6" s="184" t="str">
        <f ca="1">IF(ISERROR($V6),"",OFFSET('Smelter Look-up'!$H$4,$V6-4,0))</f>
        <v>Mentok</v>
      </c>
      <c r="J6" s="184" t="str">
        <f ca="1">IF(ISERROR($V6),"",OFFSET('Smelter Look-up'!$I$4,$V6-4,0))</f>
        <v>Kepulauan Bangka Belitung</v>
      </c>
      <c r="K6" s="224"/>
      <c r="L6" s="224"/>
      <c r="M6" s="224"/>
      <c r="N6" s="224"/>
      <c r="O6" s="224"/>
      <c r="P6" s="185"/>
      <c r="Q6" s="225"/>
      <c r="R6" s="182" t="str">
        <f ca="1">IF(ISERROR($V6),"",OFFSET('Smelter Look-up'!$C$4,$V6-4,0)&amp;"")</f>
        <v>PT Timah Tbk Mentok</v>
      </c>
      <c r="S6" s="181" t="str">
        <f t="shared" ref="S6:S37" ca="1" si="2">IF(B6="","",IF(ISERROR(MATCH($E6,CL,0)),"Unknown",INDIRECT("'C'!$A$"&amp;MATCH($E6,CL,0)+1)))</f>
        <v>ID</v>
      </c>
      <c r="T6" s="181" t="str">
        <f ca="1">IF(B6="","",IF(ISERROR(MATCH($J6,SorP!$B$1:$B$6226,0)),"",INDIRECT("'SorP'!$A$"&amp;MATCH($S6&amp;$J6,SorP!C:C,0))))</f>
        <v>ID-BB</v>
      </c>
      <c r="U6" s="201"/>
      <c r="V6" s="226">
        <f>IF(C6="",NA(),IF(OR(C6="Smelter not listed",C6="Smelter not yet identified"),MATCH($B6&amp;$D6,'Smelter Look-up'!$J:$J,0),MATCH($B6&amp;$C6,'Smelter Look-up'!$J:$J,0)))</f>
        <v>510</v>
      </c>
      <c r="X6" s="227">
        <f t="shared" ref="X6:X37" si="3">IF(AND(C6="Smelter not listed",OR(LEN(D6)=0,LEN(E6)=0)),1,0)</f>
        <v>0</v>
      </c>
      <c r="AB6" s="228" t="str">
        <f t="shared" ref="AB6:AB37" si="4">B6&amp;C6</f>
        <v>TinPT Timah Tbk Mentok</v>
      </c>
    </row>
    <row r="7" spans="1:34" s="227" customFormat="1" ht="20.100000000000001" customHeight="1">
      <c r="A7" s="262"/>
      <c r="B7" s="293" t="s">
        <v>1099</v>
      </c>
      <c r="C7" s="294" t="s">
        <v>13761</v>
      </c>
      <c r="D7" s="295"/>
      <c r="E7" s="293" t="s">
        <v>1074</v>
      </c>
      <c r="F7" s="293" t="s">
        <v>13775</v>
      </c>
      <c r="G7" s="293" t="s">
        <v>13177</v>
      </c>
      <c r="H7" s="183">
        <f ca="1">IF(ISERROR($V7),"",OFFSET('Smelter Look-up'!$G$4,$V7-4,0))</f>
        <v>0</v>
      </c>
      <c r="I7" s="184" t="str">
        <f ca="1">IF(ISERROR($V7),"",OFFSET('Smelter Look-up'!$H$4,$V7-4,0))</f>
        <v>Pangkalpinang</v>
      </c>
      <c r="J7" s="184" t="str">
        <f ca="1">IF(ISERROR($V7),"",OFFSET('Smelter Look-up'!$I$4,$V7-4,0))</f>
        <v>Kepulauan Bangka Belitung</v>
      </c>
      <c r="K7" s="224"/>
      <c r="L7" s="224"/>
      <c r="M7" s="224"/>
      <c r="N7" s="224"/>
      <c r="O7" s="224"/>
      <c r="P7" s="185"/>
      <c r="Q7" s="225"/>
      <c r="R7" s="182" t="str">
        <f ca="1">IF(ISERROR($V7),"",OFFSET('Smelter Look-up'!$C$4,$V7-4,0)&amp;"")</f>
        <v>PT Mitra Sukses Globalindo</v>
      </c>
      <c r="S7" s="181" t="str">
        <f t="shared" ca="1" si="2"/>
        <v>ID</v>
      </c>
      <c r="T7" s="181" t="str">
        <f ca="1">IF(B7="","",IF(ISERROR(MATCH($J7,SorP!$B$1:$B$6226,0)),"",INDIRECT("'SorP'!$A$"&amp;MATCH($S7&amp;$J7,SorP!C:C,0))))</f>
        <v>ID-BB</v>
      </c>
      <c r="U7" s="201"/>
      <c r="V7" s="226">
        <f>IF(C7="",NA(),IF(OR(C7="Smelter not listed",C7="Smelter not yet identified"),MATCH($B7&amp;$D7,'Smelter Look-up'!$J:$J,0),MATCH($B7&amp;$C7,'Smelter Look-up'!$J:$J,0)))</f>
        <v>503</v>
      </c>
      <c r="X7" s="227">
        <f t="shared" si="3"/>
        <v>0</v>
      </c>
      <c r="AB7" s="228" t="str">
        <f t="shared" si="4"/>
        <v>TinPT Mitra Sukses Globalindo</v>
      </c>
    </row>
    <row r="8" spans="1:34" s="227" customFormat="1" ht="20.100000000000001" customHeight="1">
      <c r="A8" s="262"/>
      <c r="B8" s="293" t="s">
        <v>1099</v>
      </c>
      <c r="C8" s="294" t="s">
        <v>1754</v>
      </c>
      <c r="D8" s="295"/>
      <c r="E8" s="293" t="s">
        <v>859</v>
      </c>
      <c r="F8" s="293" t="s">
        <v>763</v>
      </c>
      <c r="G8" s="293" t="s">
        <v>13177</v>
      </c>
      <c r="H8" s="183">
        <f ca="1">IF(ISERROR($V8),"",OFFSET('Smelter Look-up'!$G$4,$V8-4,0))</f>
        <v>0</v>
      </c>
      <c r="I8" s="184" t="str">
        <f ca="1">IF(ISERROR($V8),"",OFFSET('Smelter Look-up'!$H$4,$V8-4,0))</f>
        <v>Amphur Muang</v>
      </c>
      <c r="J8" s="184" t="str">
        <f ca="1">IF(ISERROR($V8),"",OFFSET('Smelter Look-up'!$I$4,$V8-4,0))</f>
        <v>Phuket</v>
      </c>
      <c r="K8" s="224"/>
      <c r="L8" s="224"/>
      <c r="M8" s="224"/>
      <c r="N8" s="224"/>
      <c r="O8" s="224"/>
      <c r="P8" s="185"/>
      <c r="Q8" s="225"/>
      <c r="R8" s="182" t="str">
        <f ca="1">IF(ISERROR($V8),"",OFFSET('Smelter Look-up'!$C$4,$V8-4,0)&amp;"")</f>
        <v>Thaisarco</v>
      </c>
      <c r="S8" s="181" t="str">
        <f t="shared" ca="1" si="2"/>
        <v>TH</v>
      </c>
      <c r="T8" s="181" t="str">
        <f ca="1">IF(B8="","",IF(ISERROR(MATCH($J8,SorP!$B$1:$B$6226,0)),"",INDIRECT("'SorP'!$A$"&amp;MATCH($S8&amp;$J8,SorP!C:C,0))))</f>
        <v>TH-83</v>
      </c>
      <c r="U8" s="201"/>
      <c r="V8" s="226">
        <f>IF(C8="",NA(),IF(OR(C8="Smelter not listed",C8="Smelter not yet identified"),MATCH($B8&amp;$D8,'Smelter Look-up'!$J:$J,0),MATCH($B8&amp;$C8,'Smelter Look-up'!$J:$J,0)))</f>
        <v>520</v>
      </c>
      <c r="X8" s="227">
        <f t="shared" si="3"/>
        <v>0</v>
      </c>
      <c r="AB8" s="228" t="str">
        <f t="shared" si="4"/>
        <v>TinThailand Smelting &amp; Refining Co Ltd</v>
      </c>
    </row>
    <row r="9" spans="1:34" s="227" customFormat="1" ht="20.100000000000001" customHeight="1">
      <c r="A9" s="262"/>
      <c r="B9" s="293" t="s">
        <v>1099</v>
      </c>
      <c r="C9" s="294" t="s">
        <v>788</v>
      </c>
      <c r="D9" s="295"/>
      <c r="E9" s="293" t="s">
        <v>853</v>
      </c>
      <c r="F9" s="293" t="s">
        <v>747</v>
      </c>
      <c r="G9" s="293" t="s">
        <v>13177</v>
      </c>
      <c r="H9" s="183">
        <f ca="1">IF(ISERROR($V9),"",OFFSET('Smelter Look-up'!$G$4,$V9-4,0))</f>
        <v>0</v>
      </c>
      <c r="I9" s="184" t="str">
        <f ca="1">IF(ISERROR($V9),"",OFFSET('Smelter Look-up'!$H$4,$V9-4,0))</f>
        <v>Chmielów</v>
      </c>
      <c r="J9" s="184" t="str">
        <f ca="1">IF(ISERROR($V9),"",OFFSET('Smelter Look-up'!$I$4,$V9-4,0))</f>
        <v>Podkarpackie</v>
      </c>
      <c r="K9" s="224"/>
      <c r="L9" s="224"/>
      <c r="M9" s="224"/>
      <c r="N9" s="224"/>
      <c r="O9" s="224"/>
      <c r="P9" s="185"/>
      <c r="Q9" s="225"/>
      <c r="R9" s="182" t="str">
        <f ca="1">IF(ISERROR($V9),"",OFFSET('Smelter Look-up'!$C$4,$V9-4,0)&amp;"")</f>
        <v>Fenix Metals</v>
      </c>
      <c r="S9" s="181" t="str">
        <f t="shared" ca="1" si="2"/>
        <v>PL</v>
      </c>
      <c r="T9" s="181" t="str">
        <f ca="1">IF(B9="","",IF(ISERROR(MATCH($J9,SorP!$B$1:$B$6226,0)),"",INDIRECT("'SorP'!$A$"&amp;MATCH($S9&amp;$J9,SorP!C:C,0))))</f>
        <v>PL-18</v>
      </c>
      <c r="U9" s="201"/>
      <c r="V9" s="226">
        <f>IF(C9="",NA(),IF(OR(C9="Smelter not listed",C9="Smelter not yet identified"),MATCH($B9&amp;$D9,'Smelter Look-up'!$J:$J,0),MATCH($B9&amp;$C9,'Smelter Look-up'!$J:$J,0)))</f>
        <v>437</v>
      </c>
      <c r="X9" s="227">
        <f t="shared" si="3"/>
        <v>0</v>
      </c>
      <c r="AB9" s="228" t="str">
        <f t="shared" si="4"/>
        <v>TinFenix Metals</v>
      </c>
    </row>
    <row r="10" spans="1:34" s="227" customFormat="1" ht="20.100000000000001" customHeight="1">
      <c r="A10" s="262"/>
      <c r="B10" s="293" t="s">
        <v>1099</v>
      </c>
      <c r="C10" s="294" t="s">
        <v>15341</v>
      </c>
      <c r="D10" s="295"/>
      <c r="E10" s="293" t="s">
        <v>1064</v>
      </c>
      <c r="F10" s="293" t="s">
        <v>1772</v>
      </c>
      <c r="G10" s="293" t="s">
        <v>13177</v>
      </c>
      <c r="H10" s="183">
        <v>0</v>
      </c>
      <c r="I10" s="184" t="s">
        <v>1773</v>
      </c>
      <c r="J10" s="184" t="s">
        <v>3104</v>
      </c>
      <c r="K10" s="224"/>
      <c r="L10" s="224"/>
      <c r="M10" s="224"/>
      <c r="N10" s="224"/>
      <c r="O10" s="224"/>
      <c r="P10" s="185"/>
      <c r="Q10" s="225"/>
      <c r="R10" s="182" t="str">
        <f ca="1">IF(ISERROR($V10),"",OFFSET('Smelter Look-up'!$C$4,$V10-4,0)&amp;"")</f>
        <v>Aurubis Beerse</v>
      </c>
      <c r="S10" s="181" t="str">
        <f t="shared" ca="1" si="2"/>
        <v>BE</v>
      </c>
      <c r="T10" s="181" t="str">
        <f ca="1">IF(B10="","",IF(ISERROR(MATCH($J10,SorP!$B$1:$B$6226,0)),"",INDIRECT("'SorP'!$A$"&amp;MATCH($S10&amp;$J10,SorP!C:C,0))))</f>
        <v>BE-VAN</v>
      </c>
      <c r="U10" s="201"/>
      <c r="V10" s="226">
        <f>IF(C10="",NA(),IF(OR(C10="Smelter not listed",C10="Smelter not yet identified"),MATCH($B10&amp;$D10,'Smelter Look-up'!$J:$J,0),MATCH($B10&amp;$C10,'Smelter Look-up'!$J:$J,0)))</f>
        <v>404</v>
      </c>
      <c r="X10" s="227">
        <f t="shared" si="3"/>
        <v>0</v>
      </c>
      <c r="AB10" s="228" t="str">
        <f t="shared" si="4"/>
        <v>TinAurubis Beerse</v>
      </c>
    </row>
    <row r="11" spans="1:34" s="227" customFormat="1" ht="20.100000000000001" customHeight="1">
      <c r="A11" s="262"/>
      <c r="B11" s="293" t="s">
        <v>1099</v>
      </c>
      <c r="C11" s="294" t="s">
        <v>15303</v>
      </c>
      <c r="D11" s="295"/>
      <c r="E11" s="293" t="s">
        <v>1069</v>
      </c>
      <c r="F11" s="293" t="s">
        <v>766</v>
      </c>
      <c r="G11" s="293" t="s">
        <v>13177</v>
      </c>
      <c r="H11" s="183">
        <v>0</v>
      </c>
      <c r="I11" s="184" t="s">
        <v>2398</v>
      </c>
      <c r="J11" s="184" t="s">
        <v>13540</v>
      </c>
      <c r="K11" s="224"/>
      <c r="L11" s="224"/>
      <c r="M11" s="224"/>
      <c r="N11" s="224"/>
      <c r="O11" s="224"/>
      <c r="P11" s="185"/>
      <c r="Q11" s="225"/>
      <c r="R11" s="182" t="str">
        <f ca="1">IF(ISERROR($V11),"",OFFSET('Smelter Look-up'!$C$4,$V11-4,0)&amp;"")</f>
        <v>Tin Smelting Branch of Yunnan Tin Co., Ltd.</v>
      </c>
      <c r="S11" s="181" t="str">
        <f t="shared" ca="1" si="2"/>
        <v>CN</v>
      </c>
      <c r="T11" s="181" t="str">
        <f ca="1">IF(B11="","",IF(ISERROR(MATCH($J11,SorP!$B$1:$B$6226,0)),"",INDIRECT("'SorP'!$A$"&amp;MATCH($S11&amp;$J11,SorP!C:C,0))))</f>
        <v>CN-YN</v>
      </c>
      <c r="U11" s="201"/>
      <c r="V11" s="226">
        <f>IF(C11="",NA(),IF(OR(C11="Smelter not listed",C11="Smelter not yet identified"),MATCH($B11&amp;$D11,'Smelter Look-up'!$J:$J,0),MATCH($B11&amp;$C11,'Smelter Look-up'!$J:$J,0)))</f>
        <v>524</v>
      </c>
      <c r="X11" s="227">
        <f t="shared" si="3"/>
        <v>0</v>
      </c>
      <c r="AB11" s="228" t="str">
        <f t="shared" si="4"/>
        <v>TinTin Smelting Branch of Yunnan Tin Co., Ltd.</v>
      </c>
    </row>
    <row r="12" spans="1:34" s="227" customFormat="1" ht="20.100000000000001" customHeight="1">
      <c r="A12" s="262"/>
      <c r="B12" s="293" t="s">
        <v>1099</v>
      </c>
      <c r="C12" s="294" t="s">
        <v>15349</v>
      </c>
      <c r="D12" s="295"/>
      <c r="E12" s="293" t="s">
        <v>1074</v>
      </c>
      <c r="F12" s="293" t="s">
        <v>15350</v>
      </c>
      <c r="G12" s="293" t="s">
        <v>13177</v>
      </c>
      <c r="H12" s="183">
        <v>0</v>
      </c>
      <c r="I12" s="184" t="s">
        <v>15353</v>
      </c>
      <c r="J12" s="184" t="s">
        <v>12799</v>
      </c>
      <c r="K12" s="224"/>
      <c r="L12" s="224"/>
      <c r="M12" s="224"/>
      <c r="N12" s="224"/>
      <c r="O12" s="224"/>
      <c r="P12" s="185"/>
      <c r="Q12" s="225"/>
      <c r="R12" s="182" t="str">
        <f ca="1">IF(ISERROR($V12),"",OFFSET('Smelter Look-up'!$C$4,$V12-4,0)&amp;"")</f>
        <v>PT Bangka Prima Tin</v>
      </c>
      <c r="S12" s="181" t="str">
        <f t="shared" ca="1" si="2"/>
        <v>ID</v>
      </c>
      <c r="T12" s="181" t="str">
        <f ca="1">IF(B12="","",IF(ISERROR(MATCH($J12,SorP!$B$1:$B$6226,0)),"",INDIRECT("'SorP'!$A$"&amp;MATCH($S12&amp;$J12,SorP!C:C,0))))</f>
        <v>ID-BB</v>
      </c>
      <c r="U12" s="201"/>
      <c r="V12" s="226">
        <f>IF(C12="",NA(),IF(OR(C12="Smelter not listed",C12="Smelter not yet identified"),MATCH($B12&amp;$D12,'Smelter Look-up'!$J:$J,0),MATCH($B12&amp;$C12,'Smelter Look-up'!$J:$J,0)))</f>
        <v>500</v>
      </c>
      <c r="X12" s="227">
        <f t="shared" si="3"/>
        <v>0</v>
      </c>
      <c r="AB12" s="228" t="str">
        <f t="shared" si="4"/>
        <v>TinPT Bangka Prima Tin</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3" type="noConversion"/>
  <conditionalFormatting sqref="B13:B2504">
    <cfRule type="expression" dxfId="78" priority="49" stopIfTrue="1">
      <formula>IF(B13="",TRUE)</formula>
    </cfRule>
    <cfRule type="expression" dxfId="77" priority="50" stopIfTrue="1">
      <formula>IF(AND(COUNTIF(MetalSmelter,B13&amp;C13)=0,LEN(C13)&gt;0),TRUE,FALSE)</formula>
    </cfRule>
  </conditionalFormatting>
  <conditionalFormatting sqref="C13:C2504">
    <cfRule type="expression" dxfId="76" priority="57" stopIfTrue="1">
      <formula>IF(AND(B13&lt;&gt;"",C13=""),TRUE)</formula>
    </cfRule>
  </conditionalFormatting>
  <conditionalFormatting sqref="D13:D2504">
    <cfRule type="expression" dxfId="75" priority="61" stopIfTrue="1">
      <formula>IF(AND(LEN($C13)&gt;0,AND($C13&lt;&gt;"Smelter Not Listed",ISBLANK($D13))),1,0)</formula>
    </cfRule>
    <cfRule type="expression" dxfId="74" priority="68" stopIfTrue="1">
      <formula>IF(AND(D13="",$C13=$X$4),TRUE)</formula>
    </cfRule>
    <cfRule type="expression" dxfId="73" priority="69" stopIfTrue="1">
      <formula>IF(FIND("!",D13),TRUE)</formula>
    </cfRule>
  </conditionalFormatting>
  <conditionalFormatting sqref="E13:E2504 R5:R2504">
    <cfRule type="expression" dxfId="72" priority="55" stopIfTrue="1">
      <formula>IF(AND(E5="",$C5=$X$4),TRUE)</formula>
    </cfRule>
    <cfRule type="expression" dxfId="71" priority="56" stopIfTrue="1">
      <formula>IF(FIND("!",E5),TRUE)</formula>
    </cfRule>
  </conditionalFormatting>
  <conditionalFormatting sqref="F13:F2504">
    <cfRule type="expression" dxfId="70" priority="53" stopIfTrue="1">
      <formula>IF(AND(LEN($A13)&gt;0,$A13&lt;&gt;$F13),TRUE,FALSE)</formula>
    </cfRule>
  </conditionalFormatting>
  <conditionalFormatting sqref="G13:G2504">
    <cfRule type="expression" dxfId="69" priority="70" stopIfTrue="1">
      <formula>IF(FIND("Enter smelter details",G13),TRUE)</formula>
    </cfRule>
  </conditionalFormatting>
  <conditionalFormatting sqref="B5:B9">
    <cfRule type="expression" dxfId="68" priority="37" stopIfTrue="1">
      <formula>IF(B5="",TRUE)</formula>
    </cfRule>
    <cfRule type="expression" dxfId="67" priority="38" stopIfTrue="1">
      <formula>IF(AND(COUNTIF(MetalSmelter,B5&amp;C5)=0,LEN(C5)&gt;0),TRUE,FALSE)</formula>
    </cfRule>
  </conditionalFormatting>
  <conditionalFormatting sqref="C5:C9">
    <cfRule type="expression" dxfId="66" priority="44" stopIfTrue="1">
      <formula>IF(AND(B5&lt;&gt;"",C5=""),TRUE)</formula>
    </cfRule>
  </conditionalFormatting>
  <conditionalFormatting sqref="D5:D9">
    <cfRule type="expression" dxfId="65" priority="45" stopIfTrue="1">
      <formula>IF(AND(LEN($C5)&gt;0,AND($C5&lt;&gt;"Smelter Not Listed",ISBLANK($D5))),1,0)</formula>
    </cfRule>
    <cfRule type="expression" dxfId="64" priority="46" stopIfTrue="1">
      <formula>IF(AND(D5="",$C5=$X$4),TRUE)</formula>
    </cfRule>
    <cfRule type="expression" dxfId="63" priority="47" stopIfTrue="1">
      <formula>IF(FIND("!",D5),TRUE)</formula>
    </cfRule>
  </conditionalFormatting>
  <conditionalFormatting sqref="E5:E9">
    <cfRule type="expression" dxfId="62" priority="42" stopIfTrue="1">
      <formula>IF(AND(E5="",$C5=$X$4),TRUE)</formula>
    </cfRule>
    <cfRule type="expression" dxfId="61" priority="43" stopIfTrue="1">
      <formula>IF(FIND("!",E5),TRUE)</formula>
    </cfRule>
  </conditionalFormatting>
  <conditionalFormatting sqref="F5:F9">
    <cfRule type="expression" dxfId="60" priority="40" stopIfTrue="1">
      <formula>IF(AND(LEN($A5)&gt;0,$A5&lt;&gt;$F5),TRUE,FALSE)</formula>
    </cfRule>
  </conditionalFormatting>
  <conditionalFormatting sqref="G5:G9">
    <cfRule type="expression" dxfId="59" priority="48" stopIfTrue="1">
      <formula>IF(FIND("Enter smelter details",G5),TRUE)</formula>
    </cfRule>
  </conditionalFormatting>
  <conditionalFormatting sqref="B10">
    <cfRule type="expression" dxfId="58" priority="25" stopIfTrue="1">
      <formula>IF(B10="",TRUE)</formula>
    </cfRule>
    <cfRule type="expression" dxfId="57" priority="26" stopIfTrue="1">
      <formula>IF(AND(COUNTIF(MetalSmelter,B10&amp;C10)=0,LEN(C10)&gt;0),TRUE,FALSE)</formula>
    </cfRule>
  </conditionalFormatting>
  <conditionalFormatting sqref="C10">
    <cfRule type="expression" dxfId="56" priority="32" stopIfTrue="1">
      <formula>IF(AND(B10&lt;&gt;"",C10=""),TRUE)</formula>
    </cfRule>
  </conditionalFormatting>
  <conditionalFormatting sqref="D10">
    <cfRule type="expression" dxfId="55" priority="33" stopIfTrue="1">
      <formula>IF(AND(LEN($C10)&gt;0,AND($C10&lt;&gt;"Smelter Not Listed",ISBLANK($D10))),1,0)</formula>
    </cfRule>
    <cfRule type="expression" dxfId="54" priority="34" stopIfTrue="1">
      <formula>IF(AND(D10="",$C10=$X$4),TRUE)</formula>
    </cfRule>
    <cfRule type="expression" dxfId="53" priority="35" stopIfTrue="1">
      <formula>IF(FIND("!",D10),TRUE)</formula>
    </cfRule>
  </conditionalFormatting>
  <conditionalFormatting sqref="E10">
    <cfRule type="expression" dxfId="52" priority="30" stopIfTrue="1">
      <formula>IF(AND(E10="",$C10=$X$4),TRUE)</formula>
    </cfRule>
    <cfRule type="expression" dxfId="51" priority="31" stopIfTrue="1">
      <formula>IF(FIND("!",E10),TRUE)</formula>
    </cfRule>
  </conditionalFormatting>
  <conditionalFormatting sqref="F10">
    <cfRule type="expression" dxfId="50" priority="28" stopIfTrue="1">
      <formula>IF(AND(LEN($A10)&gt;0,$A10&lt;&gt;$F10),TRUE,FALSE)</formula>
    </cfRule>
  </conditionalFormatting>
  <conditionalFormatting sqref="G10">
    <cfRule type="expression" dxfId="49" priority="36" stopIfTrue="1">
      <formula>IF(FIND("Enter smelter details",G10),TRUE)</formula>
    </cfRule>
  </conditionalFormatting>
  <conditionalFormatting sqref="B11">
    <cfRule type="expression" dxfId="48" priority="13" stopIfTrue="1">
      <formula>IF(B11="",TRUE)</formula>
    </cfRule>
    <cfRule type="expression" dxfId="47" priority="14" stopIfTrue="1">
      <formula>IF(AND(COUNTIF(MetalSmelter,B11&amp;C11)=0,LEN(C11)&gt;0),TRUE,FALSE)</formula>
    </cfRule>
  </conditionalFormatting>
  <conditionalFormatting sqref="C11">
    <cfRule type="expression" dxfId="46" priority="20" stopIfTrue="1">
      <formula>IF(AND(B11&lt;&gt;"",C11=""),TRUE)</formula>
    </cfRule>
  </conditionalFormatting>
  <conditionalFormatting sqref="D11">
    <cfRule type="expression" dxfId="45" priority="21" stopIfTrue="1">
      <formula>IF(AND(LEN($C11)&gt;0,AND($C11&lt;&gt;"Smelter Not Listed",ISBLANK($D11))),1,0)</formula>
    </cfRule>
    <cfRule type="expression" dxfId="44" priority="22" stopIfTrue="1">
      <formula>IF(AND(D11="",$C11=$X$4),TRUE)</formula>
    </cfRule>
    <cfRule type="expression" dxfId="43" priority="23" stopIfTrue="1">
      <formula>IF(FIND("!",D11),TRUE)</formula>
    </cfRule>
  </conditionalFormatting>
  <conditionalFormatting sqref="E11">
    <cfRule type="expression" dxfId="42" priority="18" stopIfTrue="1">
      <formula>IF(AND(E11="",$C11=$X$4),TRUE)</formula>
    </cfRule>
    <cfRule type="expression" dxfId="41" priority="19" stopIfTrue="1">
      <formula>IF(FIND("!",E11),TRUE)</formula>
    </cfRule>
  </conditionalFormatting>
  <conditionalFormatting sqref="F11">
    <cfRule type="expression" dxfId="40" priority="16" stopIfTrue="1">
      <formula>IF(AND(LEN($A11)&gt;0,$A11&lt;&gt;$F11),TRUE,FALSE)</formula>
    </cfRule>
  </conditionalFormatting>
  <conditionalFormatting sqref="G11">
    <cfRule type="expression" dxfId="39" priority="24" stopIfTrue="1">
      <formula>IF(FIND("Enter smelter details",G11),TRUE)</formula>
    </cfRule>
  </conditionalFormatting>
  <conditionalFormatting sqref="B12">
    <cfRule type="expression" dxfId="38" priority="1" stopIfTrue="1">
      <formula>IF(B12="",TRUE)</formula>
    </cfRule>
    <cfRule type="expression" dxfId="37" priority="2" stopIfTrue="1">
      <formula>IF(AND(COUNTIF(MetalSmelter,B12&amp;C12)=0,LEN(C12)&gt;0),TRUE,FALSE)</formula>
    </cfRule>
  </conditionalFormatting>
  <conditionalFormatting sqref="C12">
    <cfRule type="expression" dxfId="36" priority="8" stopIfTrue="1">
      <formula>IF(AND(B12&lt;&gt;"",C12=""),TRUE)</formula>
    </cfRule>
  </conditionalFormatting>
  <conditionalFormatting sqref="D12">
    <cfRule type="expression" dxfId="35" priority="9" stopIfTrue="1">
      <formula>IF(AND(LEN($C12)&gt;0,AND($C12&lt;&gt;"Smelter Not Listed",ISBLANK($D12))),1,0)</formula>
    </cfRule>
    <cfRule type="expression" dxfId="34" priority="10" stopIfTrue="1">
      <formula>IF(AND(D12="",$C12=$X$4),TRUE)</formula>
    </cfRule>
    <cfRule type="expression" dxfId="33" priority="11" stopIfTrue="1">
      <formula>IF(FIND("!",D12),TRUE)</formula>
    </cfRule>
  </conditionalFormatting>
  <conditionalFormatting sqref="E12">
    <cfRule type="expression" dxfId="32" priority="6" stopIfTrue="1">
      <formula>IF(AND(E12="",$C12=$X$4),TRUE)</formula>
    </cfRule>
    <cfRule type="expression" dxfId="31" priority="7" stopIfTrue="1">
      <formula>IF(FIND("!",E12),TRUE)</formula>
    </cfRule>
  </conditionalFormatting>
  <conditionalFormatting sqref="F12">
    <cfRule type="expression" dxfId="30" priority="4" stopIfTrue="1">
      <formula>IF(AND(LEN($A12)&gt;0,$A12&lt;&gt;$F12),TRUE,FALSE)</formula>
    </cfRule>
  </conditionalFormatting>
  <conditionalFormatting sqref="G12">
    <cfRule type="expression" dxfId="29" priority="12" stopIfTrue="1">
      <formula>IF(FIND("Enter smelter details",G12),TRUE)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54" stopIfTrue="1" id="{3A2C08C1-A3CB-4039-99D1-6146192A6F94}">
            <xm:f>IF(OR(AND(B13="Tantalum",Declaration!$P$38=""),AND(B13="Tin",Declaration!$P$39=""),AND(B13="Gold",Declaration!$P$40=""),AND(B13="Tungsten",Declaration!$P$41="")),TRUE,FALSE)</xm:f>
            <x14:dxf>
              <fill>
                <patternFill>
                  <bgColor rgb="FFFF0000"/>
                </patternFill>
              </fill>
            </x14:dxf>
          </x14:cfRule>
          <xm:sqref>B13:B2504</xm:sqref>
        </x14:conditionalFormatting>
        <x14:conditionalFormatting xmlns:xm="http://schemas.microsoft.com/office/excel/2006/main">
          <x14:cfRule type="expression" priority="52" stopIfTrue="1" id="{4DF03B03-3E0F-40B2-A5D1-B1DA6639A4FD}">
            <xm:f>IF(OR(AND(B13="Tantalum",Declaration!$P$38=""),AND(B13="Tin",Declaration!$P$39=""),AND(B13="Gold",Declaration!$P$40=""),AND(B13="Tungsten",Declaration!$P$41="")),TRUE,FALSE)</xm:f>
            <x14:dxf>
              <fill>
                <patternFill>
                  <bgColor rgb="FFFF0000"/>
                </patternFill>
              </fill>
            </x14:dxf>
          </x14:cfRule>
          <xm:sqref>C13:C2504</xm:sqref>
        </x14:conditionalFormatting>
        <x14:conditionalFormatting xmlns:xm="http://schemas.microsoft.com/office/excel/2006/main">
          <x14:cfRule type="expression" priority="41" stopIfTrue="1" id="{D10B2FF7-68DF-419F-BD5D-ECB0D626A516}">
            <xm:f>IF(OR(AND(B5="Tantalum",'\\192.168.27.60\mawi$\EINKAUF\Kupfer-EK\Konfliktmaterialien\[RMI_CMRT_6.5 13052025 tin metal.xlsx]Declaration'!#REF!=""),AND(B5="Tin",'\\192.168.27.60\mawi$\EINKAUF\Kupfer-EK\Konfliktmaterialien\[RMI_CMRT_6.5 13052025 tin metal.xlsx]Declaration'!#REF!=""),AND(B5="Gold",'\\192.168.27.60\mawi$\EINKAUF\Kupfer-EK\Konfliktmaterialien\[RMI_CMRT_6.5 13052025 tin metal.xlsx]Declaration'!#REF!=""),AND(B5="Tungsten",'\\192.168.27.60\mawi$\EINKAUF\Kupfer-EK\Konfliktmaterialien\[RMI_CMRT_6.5 13052025 tin metal.xlsx]Declaration'!#REF!="")),TRUE,FALSE)</xm:f>
            <x14:dxf>
              <fill>
                <patternFill>
                  <bgColor rgb="FFFF0000"/>
                </patternFill>
              </fill>
            </x14:dxf>
          </x14:cfRule>
          <xm:sqref>B5:B9</xm:sqref>
        </x14:conditionalFormatting>
        <x14:conditionalFormatting xmlns:xm="http://schemas.microsoft.com/office/excel/2006/main">
          <x14:cfRule type="expression" priority="39" stopIfTrue="1" id="{38DF70DC-1515-411B-BD0F-754BCE58114F}">
            <xm:f>IF(OR(AND(B5="Tantalum",'\\192.168.27.60\mawi$\EINKAUF\Kupfer-EK\Konfliktmaterialien\[RMI_CMRT_6.5 13052025 tin metal.xlsx]Declaration'!#REF!=""),AND(B5="Tin",'\\192.168.27.60\mawi$\EINKAUF\Kupfer-EK\Konfliktmaterialien\[RMI_CMRT_6.5 13052025 tin metal.xlsx]Declaration'!#REF!=""),AND(B5="Gold",'\\192.168.27.60\mawi$\EINKAUF\Kupfer-EK\Konfliktmaterialien\[RMI_CMRT_6.5 13052025 tin metal.xlsx]Declaration'!#REF!=""),AND(B5="Tungsten",'\\192.168.27.60\mawi$\EINKAUF\Kupfer-EK\Konfliktmaterialien\[RMI_CMRT_6.5 13052025 tin metal.xlsx]Declaration'!#REF!="")),TRUE,FALSE)</xm:f>
            <x14:dxf>
              <fill>
                <patternFill>
                  <bgColor rgb="FFFF0000"/>
                </patternFill>
              </fill>
            </x14:dxf>
          </x14:cfRule>
          <xm:sqref>C5:C9</xm:sqref>
        </x14:conditionalFormatting>
        <x14:conditionalFormatting xmlns:xm="http://schemas.microsoft.com/office/excel/2006/main">
          <x14:cfRule type="expression" priority="29" stopIfTrue="1" id="{8C1BFCD9-9A80-42A1-AB0C-9E9660423DCA}">
            <xm:f>IF(OR(AND(B10="Tantalum",'C:\Users\einkauf2.VOKA\AppData\Local\Microsoft\Windows\INetCache\Content.Outlook\V5N4WI0M\[Template_Westmetall_RMI_CMRT_6.5.xlsx]Declaration'!#REF!=""),AND(B10="Tin",'C:\Users\einkauf2.VOKA\AppData\Local\Microsoft\Windows\INetCache\Content.Outlook\V5N4WI0M\[Template_Westmetall_RMI_CMRT_6.5.xlsx]Declaration'!#REF!=""),AND(B10="Gold",'C:\Users\einkauf2.VOKA\AppData\Local\Microsoft\Windows\INetCache\Content.Outlook\V5N4WI0M\[Template_Westmetall_RMI_CMRT_6.5.xlsx]Declaration'!#REF!=""),AND(B10="Tungsten",'C:\Users\einkauf2.VOKA\AppData\Local\Microsoft\Windows\INetCache\Content.Outlook\V5N4WI0M\[Template_Westmetall_RMI_CMRT_6.5.xlsx]Declaration'!#REF!="")),TRUE,FALSE)</xm:f>
            <x14:dxf>
              <fill>
                <patternFill>
                  <bgColor rgb="FFFF0000"/>
                </patternFill>
              </fill>
            </x14:dxf>
          </x14:cfRule>
          <xm:sqref>B10</xm:sqref>
        </x14:conditionalFormatting>
        <x14:conditionalFormatting xmlns:xm="http://schemas.microsoft.com/office/excel/2006/main">
          <x14:cfRule type="expression" priority="27" stopIfTrue="1" id="{F4779361-60F2-4A44-800E-087F53E05032}">
            <xm:f>IF(OR(AND(B10="Tantalum",'C:\Users\einkauf2.VOKA\AppData\Local\Microsoft\Windows\INetCache\Content.Outlook\V5N4WI0M\[Template_Westmetall_RMI_CMRT_6.5.xlsx]Declaration'!#REF!=""),AND(B10="Tin",'C:\Users\einkauf2.VOKA\AppData\Local\Microsoft\Windows\INetCache\Content.Outlook\V5N4WI0M\[Template_Westmetall_RMI_CMRT_6.5.xlsx]Declaration'!#REF!=""),AND(B10="Gold",'C:\Users\einkauf2.VOKA\AppData\Local\Microsoft\Windows\INetCache\Content.Outlook\V5N4WI0M\[Template_Westmetall_RMI_CMRT_6.5.xlsx]Declaration'!#REF!=""),AND(B10="Tungsten",'C:\Users\einkauf2.VOKA\AppData\Local\Microsoft\Windows\INetCache\Content.Outlook\V5N4WI0M\[Template_Westmetall_RMI_CMRT_6.5.xlsx]Declaration'!#REF!="")),TRUE,FALSE)</xm:f>
            <x14:dxf>
              <fill>
                <patternFill>
                  <bgColor rgb="FFFF0000"/>
                </patternFill>
              </fill>
            </x14:dxf>
          </x14:cfRule>
          <xm:sqref>C10</xm:sqref>
        </x14:conditionalFormatting>
        <x14:conditionalFormatting xmlns:xm="http://schemas.microsoft.com/office/excel/2006/main">
          <x14:cfRule type="expression" priority="17" stopIfTrue="1" id="{1AD14F09-621E-4503-A841-A06C0619DDEC}">
            <xm:f>IF(OR(AND(B11="Tantalum",'C:\Users\einkauf2.VOKA\AppData\Local\Microsoft\Windows\INetCache\Content.Outlook\V5N4WI0M\[Template_Westmetall_RMI_CMRT_6.5.xlsx]Declaration'!#REF!=""),AND(B11="Tin",'C:\Users\einkauf2.VOKA\AppData\Local\Microsoft\Windows\INetCache\Content.Outlook\V5N4WI0M\[Template_Westmetall_RMI_CMRT_6.5.xlsx]Declaration'!#REF!=""),AND(B11="Gold",'C:\Users\einkauf2.VOKA\AppData\Local\Microsoft\Windows\INetCache\Content.Outlook\V5N4WI0M\[Template_Westmetall_RMI_CMRT_6.5.xlsx]Declaration'!#REF!=""),AND(B11="Tungsten",'C:\Users\einkauf2.VOKA\AppData\Local\Microsoft\Windows\INetCache\Content.Outlook\V5N4WI0M\[Template_Westmetall_RMI_CMRT_6.5.xlsx]Declaration'!#REF!="")),TRUE,FALSE)</xm:f>
            <x14:dxf>
              <fill>
                <patternFill>
                  <bgColor rgb="FFFF0000"/>
                </patternFill>
              </fill>
            </x14:dxf>
          </x14:cfRule>
          <xm:sqref>B11</xm:sqref>
        </x14:conditionalFormatting>
        <x14:conditionalFormatting xmlns:xm="http://schemas.microsoft.com/office/excel/2006/main">
          <x14:cfRule type="expression" priority="15" stopIfTrue="1" id="{7617792A-CE2F-4865-9774-BF89BB673536}">
            <xm:f>IF(OR(AND(B11="Tantalum",'C:\Users\einkauf2.VOKA\AppData\Local\Microsoft\Windows\INetCache\Content.Outlook\V5N4WI0M\[Template_Westmetall_RMI_CMRT_6.5.xlsx]Declaration'!#REF!=""),AND(B11="Tin",'C:\Users\einkauf2.VOKA\AppData\Local\Microsoft\Windows\INetCache\Content.Outlook\V5N4WI0M\[Template_Westmetall_RMI_CMRT_6.5.xlsx]Declaration'!#REF!=""),AND(B11="Gold",'C:\Users\einkauf2.VOKA\AppData\Local\Microsoft\Windows\INetCache\Content.Outlook\V5N4WI0M\[Template_Westmetall_RMI_CMRT_6.5.xlsx]Declaration'!#REF!=""),AND(B11="Tungsten",'C:\Users\einkauf2.VOKA\AppData\Local\Microsoft\Windows\INetCache\Content.Outlook\V5N4WI0M\[Template_Westmetall_RMI_CMRT_6.5.xlsx]Declaration'!#REF!="")),TRUE,FALSE)</xm:f>
            <x14:dxf>
              <fill>
                <patternFill>
                  <bgColor rgb="FFFF0000"/>
                </patternFill>
              </fill>
            </x14:dxf>
          </x14:cfRule>
          <xm:sqref>C11</xm:sqref>
        </x14:conditionalFormatting>
        <x14:conditionalFormatting xmlns:xm="http://schemas.microsoft.com/office/excel/2006/main">
          <x14:cfRule type="expression" priority="5" stopIfTrue="1" id="{2E61437A-3C18-4A29-99DA-FEB14BD322E1}">
            <xm:f>IF(OR(AND(B12="Tantalum",'C:\Users\einkauf2.VOKA\AppData\Local\Microsoft\Windows\INetCache\Content.Outlook\V5N4WI0M\[Template_Westmetall_RMI_CMRT_6.5.xlsx]Declaration'!#REF!=""),AND(B12="Tin",'C:\Users\einkauf2.VOKA\AppData\Local\Microsoft\Windows\INetCache\Content.Outlook\V5N4WI0M\[Template_Westmetall_RMI_CMRT_6.5.xlsx]Declaration'!#REF!=""),AND(B12="Gold",'C:\Users\einkauf2.VOKA\AppData\Local\Microsoft\Windows\INetCache\Content.Outlook\V5N4WI0M\[Template_Westmetall_RMI_CMRT_6.5.xlsx]Declaration'!#REF!=""),AND(B12="Tungsten",'C:\Users\einkauf2.VOKA\AppData\Local\Microsoft\Windows\INetCache\Content.Outlook\V5N4WI0M\[Template_Westmetall_RMI_CMRT_6.5.xlsx]Declaration'!#REF!="")),TRUE,FALSE)</xm:f>
            <x14:dxf>
              <fill>
                <patternFill>
                  <bgColor rgb="FFFF0000"/>
                </patternFill>
              </fill>
            </x14:dxf>
          </x14:cfRule>
          <xm:sqref>B12</xm:sqref>
        </x14:conditionalFormatting>
        <x14:conditionalFormatting xmlns:xm="http://schemas.microsoft.com/office/excel/2006/main">
          <x14:cfRule type="expression" priority="3" stopIfTrue="1" id="{5119AB41-FFCD-4692-8CDB-078D281CAB33}">
            <xm:f>IF(OR(AND(B12="Tantalum",'C:\Users\einkauf2.VOKA\AppData\Local\Microsoft\Windows\INetCache\Content.Outlook\V5N4WI0M\[Template_Westmetall_RMI_CMRT_6.5.xlsx]Declaration'!#REF!=""),AND(B12="Tin",'C:\Users\einkauf2.VOKA\AppData\Local\Microsoft\Windows\INetCache\Content.Outlook\V5N4WI0M\[Template_Westmetall_RMI_CMRT_6.5.xlsx]Declaration'!#REF!=""),AND(B12="Gold",'C:\Users\einkauf2.VOKA\AppData\Local\Microsoft\Windows\INetCache\Content.Outlook\V5N4WI0M\[Template_Westmetall_RMI_CMRT_6.5.xlsx]Declaration'!#REF!=""),AND(B12="Tungsten",'C:\Users\einkauf2.VOKA\AppData\Local\Microsoft\Windows\INetCache\Content.Outlook\V5N4WI0M\[Template_Westmetall_RMI_CMRT_6.5.xlsx]Declaration'!#REF!="")),TRUE,FALSE)</xm:f>
            <x14:dxf>
              <fill>
                <patternFill>
                  <bgColor rgb="FFFF0000"/>
                </patternFill>
              </fill>
            </x14:dxf>
          </x14:cfRule>
          <xm:sqref>C12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5" t="str">
        <f ca="1">OFFSET(L!$C$1,MATCH("Checker"&amp;ADDRESS(ROW(),COLUMN(),4),L!$A:$A,0)-1,SL,,)</f>
        <v>Um sicherzustellen, dass alle erforderlichen Felder vor dem Versand an ihren Kunden ausgefüllt sind, alle rot markierten Felder beachten.</v>
      </c>
      <c r="B1" s="395"/>
      <c r="C1" s="395"/>
      <c r="D1" s="119" t="str">
        <f ca="1">OFFSET(L!$C$1,MATCH("Checker"&amp;ADDRESS(ROW(),COLUMN(),4),L!$A:$A,0)-1,SL,,)</f>
        <v>Erforderliche Felder bitte vervollständigen.</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Erforderliche Felder</v>
      </c>
      <c r="B3" s="68" t="str">
        <f ca="1">OFFSET(L!$C$1,MATCH("Checker"&amp;ADDRESS(ROW(),COLUMN(),4),L!$A:$A,0)-1,SL,,)</f>
        <v>Antwort ist vorhanden</v>
      </c>
      <c r="C3" s="68" t="str">
        <f ca="1">OFFSET(L!$C$1,MATCH("Checker"&amp;ADDRESS(ROW(),COLUMN(),4),L!$A:$A,0)-1,SL,,)</f>
        <v>Notizen</v>
      </c>
      <c r="D3" s="68" t="str">
        <f ca="1">OFFSET(L!$C$1,MATCH("Checker"&amp;ADDRESS(ROW(),COLUMN(),4),L!$A:$A,0)-1,SL,,)</f>
        <v>Hyperlink zum Ursprung</v>
      </c>
      <c r="F3" s="69" t="s">
        <v>512</v>
      </c>
      <c r="G3" s="19" t="s">
        <v>511</v>
      </c>
      <c r="H3" s="19" t="s">
        <v>513</v>
      </c>
      <c r="I3" s="19" t="s">
        <v>1283</v>
      </c>
      <c r="J3" s="19" t="s">
        <v>1284</v>
      </c>
    </row>
    <row r="4" spans="1:10" ht="39">
      <c r="A4" s="90" t="str">
        <f ca="1">Declaration!B8</f>
        <v>Firmenname (*):</v>
      </c>
      <c r="B4" s="89" t="str">
        <f>Declaration!D8</f>
        <v>XBK-KABEL Xaver Bechtold GmbH</v>
      </c>
      <c r="C4" s="89" t="str">
        <f t="shared" ref="C4" ca="1" si="0">IF(H4=1,J4,I4)</f>
        <v>Vollständig</v>
      </c>
      <c r="D4" s="95" t="str">
        <f>IF(H4=1,"Click here to enter Company Name","")</f>
        <v/>
      </c>
      <c r="E4" s="20" t="s">
        <v>1273</v>
      </c>
      <c r="F4" s="93">
        <v>1</v>
      </c>
      <c r="G4" s="70">
        <f t="shared" ref="G4" si="1">IF(B4=0,1,0)</f>
        <v>0</v>
      </c>
      <c r="H4" s="71">
        <f>F4*G4</f>
        <v>0</v>
      </c>
      <c r="I4" s="147" t="str">
        <f ca="1">OFFSET(L!$C$1,MATCH("Checker"&amp;"Comp",L!$A:$A,0)-1,SL,,)</f>
        <v>Vollständig</v>
      </c>
      <c r="J4" s="148" t="str">
        <f ca="1">OFFSET(L!$C$1,MATCH("Checker"&amp;ADDRESS(ROW(),COLUMN(),4),L!$A:$A,0)-1,SL,,)</f>
        <v>Geben Sie den Namen Ihres Unternehmens in der Reiterzelle D8 der Erklärung an</v>
      </c>
    </row>
    <row r="5" spans="1:10" ht="39">
      <c r="A5" s="90" t="str">
        <f ca="1">Declaration!B9</f>
        <v>Geltungsbereich der Erklärung (*):</v>
      </c>
      <c r="B5" s="89" t="str">
        <f>Declaration!D9</f>
        <v>A. Company</v>
      </c>
      <c r="C5" s="89" t="str">
        <f ca="1">IF(H5=1,J5,I5)</f>
        <v>Vollständig</v>
      </c>
      <c r="D5" s="95" t="str">
        <f>IF(H5=1,"Click here to enter Declaration Scope","")</f>
        <v/>
      </c>
      <c r="E5" s="20" t="s">
        <v>1273</v>
      </c>
      <c r="F5" s="93">
        <v>1</v>
      </c>
      <c r="G5" s="70">
        <f>IF(B5=0,1,0)</f>
        <v>0</v>
      </c>
      <c r="H5" s="71">
        <f t="shared" ref="H5" si="2">F5*G5</f>
        <v>0</v>
      </c>
      <c r="I5" s="147" t="str">
        <f ca="1">OFFSET(L!$C$1,MATCH("Checker"&amp;"Comp",L!$A:$A,0)-1,SL,,)</f>
        <v>Vollständig</v>
      </c>
      <c r="J5" s="148" t="str">
        <f ca="1">OFFSET(L!$C$1,MATCH("Checker"&amp;ADDRESS(ROW(),COLUMN(),4),L!$A:$A,0)-1,SL,,)</f>
        <v>Wählen Sie den Umfang der Erklärung in der Reiterzelle D9 der Erklärung aus</v>
      </c>
    </row>
    <row r="6" spans="1:10" ht="39">
      <c r="A6" s="90" t="str">
        <f ca="1">Declaration!B10</f>
        <v>Beschreibung des Geltungsbereichs</v>
      </c>
      <c r="B6" s="89">
        <f>Declaration!D10</f>
        <v>0</v>
      </c>
      <c r="C6" s="89" t="str">
        <f ca="1">IF(H6=1,J6,I6)</f>
        <v>Vollständig</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Vollständig</v>
      </c>
      <c r="J6" s="19" t="str">
        <f ca="1">OFFSET(L!$C$1,MATCH("Checker"&amp;ADDRESS(ROW(),COLUMN(),4),L!$A:$A,0)-1,SL,,)</f>
        <v>Geben Sie eine Beschreibung des Umfangs in der Reiterzelle D10 der Erklärung an</v>
      </c>
    </row>
    <row r="7" spans="1:10" ht="39">
      <c r="A7" s="90" t="str">
        <f ca="1">Declaration!B15</f>
        <v>Name des Ansprechpartners (*):</v>
      </c>
      <c r="B7" s="89" t="str">
        <f>Declaration!D15</f>
        <v>Katja Ferdinand</v>
      </c>
      <c r="C7" s="89" t="str">
        <f ca="1">IF(H7=1,J7,I7)</f>
        <v>Vollständig</v>
      </c>
      <c r="D7" s="95" t="str">
        <f>IF(H7=1,"Click here to enter Contact Name","")</f>
        <v/>
      </c>
      <c r="E7" s="20" t="s">
        <v>1273</v>
      </c>
      <c r="F7" s="93">
        <v>1</v>
      </c>
      <c r="G7" s="70">
        <f>IF(B7=0,1,0)</f>
        <v>0</v>
      </c>
      <c r="H7" s="71">
        <f t="shared" si="3"/>
        <v>0</v>
      </c>
      <c r="I7" s="147" t="str">
        <f ca="1">OFFSET(L!$C$1,MATCH("Checker"&amp;"Comp",L!$A:$A,0)-1,SL,,)</f>
        <v>Vollständig</v>
      </c>
      <c r="J7" s="19" t="str">
        <f ca="1">OFFSET(L!$C$1,MATCH("Checker"&amp;ADDRESS(ROW(),COLUMN(),4),L!$A:$A,0)-1,SL,,)</f>
        <v>Geben Sie einen Kontaktnamen in der Reiterzelle D15 der Erklärung an</v>
      </c>
    </row>
    <row r="8" spans="1:10" ht="39">
      <c r="A8" s="90" t="str">
        <f ca="1">Declaration!B16</f>
        <v>E-Mail-Adresse des Ansprechpartners (*):</v>
      </c>
      <c r="B8" s="89" t="str">
        <f>Declaration!D16</f>
        <v>k.ferdinand@xbk-kabel.de</v>
      </c>
      <c r="C8" s="89" t="str">
        <f ca="1">IF(H8=1,J8,I8)</f>
        <v>Vollständig</v>
      </c>
      <c r="D8" s="95" t="str">
        <f>IF(H8=1,"Click here to enter Email-Contact","")</f>
        <v/>
      </c>
      <c r="E8" s="20" t="s">
        <v>1273</v>
      </c>
      <c r="F8" s="93">
        <v>1</v>
      </c>
      <c r="G8" s="70">
        <f>IF(ISNUMBER(SEARCH("@",B8)),0,1)</f>
        <v>0</v>
      </c>
      <c r="H8" s="71">
        <f t="shared" si="3"/>
        <v>0</v>
      </c>
      <c r="I8" s="147" t="str">
        <f ca="1">OFFSET(L!$C$1,MATCH("Checker"&amp;"Comp",L!$A:$A,0)-1,SL,,)</f>
        <v>Vollständig</v>
      </c>
      <c r="J8" s="19" t="str">
        <f ca="1">OFFSET(L!$C$1,MATCH("Checker"&amp;ADDRESS(ROW(),COLUMN(),4),L!$A:$A,0)-1,SL,,)</f>
        <v>Geben Sie eine gültige Kontakt-E-Mail-Adresse in der Reiterzelle D16 der Erklärung an</v>
      </c>
    </row>
    <row r="9" spans="1:10" ht="39">
      <c r="A9" s="90" t="str">
        <f ca="1">Declaration!B17</f>
        <v>Telefonnummer des Ansprechpartners (*):</v>
      </c>
      <c r="B9" s="273" t="str">
        <f>Declaration!D17</f>
        <v>+49 741 254-113</v>
      </c>
      <c r="C9" s="89" t="str">
        <f ca="1">IF(H9=1,J9,I9)</f>
        <v>Vollständig</v>
      </c>
      <c r="D9" s="95" t="str">
        <f>IF(H9=1,"Click here to enter Phone-Contact","")</f>
        <v/>
      </c>
      <c r="E9" s="20" t="s">
        <v>1273</v>
      </c>
      <c r="F9" s="93">
        <v>1</v>
      </c>
      <c r="G9" s="70">
        <f>IF(B9=0,1,0)</f>
        <v>0</v>
      </c>
      <c r="H9" s="71">
        <f t="shared" si="3"/>
        <v>0</v>
      </c>
      <c r="I9" s="147" t="str">
        <f ca="1">OFFSET(L!$C$1,MATCH("Checker"&amp;"Comp",L!$A:$A,0)-1,SL,,)</f>
        <v>Vollständig</v>
      </c>
      <c r="J9" s="19" t="str">
        <f ca="1">OFFSET(L!$C$1,MATCH("Checker"&amp;ADDRESS(ROW(),COLUMN(),4),L!$A:$A,0)-1,SL,,)</f>
        <v>Geben Sie eine Kontakttelefonnummer in der Reiterzelle D17 der Erklärung an</v>
      </c>
    </row>
    <row r="10" spans="1:10" ht="39">
      <c r="A10" s="90" t="str">
        <f ca="1">Declaration!B18</f>
        <v>Bevollmächtigter (*):</v>
      </c>
      <c r="B10" s="89" t="str">
        <f>Declaration!D18</f>
        <v>Aristotelis Papadopoulos</v>
      </c>
      <c r="C10" s="89" t="str">
        <f t="shared" ref="C10" ca="1" si="4">IF(H10=1,J10,I10)</f>
        <v>Vollständig</v>
      </c>
      <c r="D10" s="95" t="str">
        <f>IF(H10=1,"Click here to enter an Authorized Company Representative's name","")</f>
        <v/>
      </c>
      <c r="E10" s="20" t="s">
        <v>1273</v>
      </c>
      <c r="F10" s="93">
        <v>1</v>
      </c>
      <c r="G10" s="70">
        <f t="shared" ref="G10" si="5">IF(B10=0,1,0)</f>
        <v>0</v>
      </c>
      <c r="H10" s="71">
        <f t="shared" si="3"/>
        <v>0</v>
      </c>
      <c r="I10" s="147" t="str">
        <f ca="1">OFFSET(L!$C$1,MATCH("Checker"&amp;"Comp",L!$A:$A,0)-1,SL,,)</f>
        <v>Vollständig</v>
      </c>
      <c r="J10" s="19" t="str">
        <f ca="1">OFFSET(L!$C$1,MATCH("Checker"&amp;ADDRESS(ROW(),COLUMN(),4),L!$A:$A,0)-1,SL,,)</f>
        <v>Geben Sie den Kontaktnamen eines bevollmächtigten Unternehmensvertreters in der Reiterzelle D18 der Erklärung an</v>
      </c>
    </row>
    <row r="11" spans="1:10" ht="39">
      <c r="A11" s="90" t="str">
        <f ca="1">Declaration!B20</f>
        <v>E-Mail-Adresse des Bevollmächtigten (*):</v>
      </c>
      <c r="B11" s="89" t="str">
        <f>Declaration!D20</f>
        <v>a.papadopoulos@xbk-kabel.de</v>
      </c>
      <c r="C11" s="89" t="str">
        <f ca="1">IF(H11=1,J11,I11)</f>
        <v>Vollständig</v>
      </c>
      <c r="D11" s="95" t="str">
        <f>IF(H11=1,"Click here to enter Representative's email","")</f>
        <v/>
      </c>
      <c r="E11" s="20" t="s">
        <v>1273</v>
      </c>
      <c r="F11" s="93">
        <v>1</v>
      </c>
      <c r="G11" s="70">
        <f>IF(ISNUMBER(SEARCH("@",B11)),0,1)</f>
        <v>0</v>
      </c>
      <c r="H11" s="71">
        <f t="shared" si="3"/>
        <v>0</v>
      </c>
      <c r="I11" s="147" t="str">
        <f ca="1">OFFSET(L!$C$1,MATCH("Checker"&amp;"Comp",L!$A:$A,0)-1,SL,,)</f>
        <v>Vollständig</v>
      </c>
      <c r="J11" s="19" t="str">
        <f ca="1">OFFSET(L!$C$1,MATCH("Checker"&amp;ADDRESS(ROW(),COLUMN(),4),L!$A:$A,0)-1,SL,,)</f>
        <v>Geben Sie eine gültige E-Mail-Adresse eines bevollmächtigten Unternehmensvertreters in der Reiterzelle D20 der Erklärung an</v>
      </c>
    </row>
    <row r="12" spans="1:10" ht="39">
      <c r="A12" s="90" t="str">
        <f ca="1">Declaration!B22</f>
        <v>Datum (*):</v>
      </c>
      <c r="B12" s="91">
        <f>Declaration!D22</f>
        <v>45841</v>
      </c>
      <c r="C12" s="89" t="str">
        <f ca="1">IF(H12=1,J12,I12)</f>
        <v>Vollständig</v>
      </c>
      <c r="D12" s="95" t="str">
        <f>IF(H12=1,"Click here to enter Date of Completion","")</f>
        <v/>
      </c>
      <c r="E12" s="20" t="s">
        <v>1273</v>
      </c>
      <c r="F12" s="93">
        <v>1</v>
      </c>
      <c r="G12" s="70">
        <f>IF(B12=0,1,0)</f>
        <v>0</v>
      </c>
      <c r="H12" s="71">
        <f t="shared" si="3"/>
        <v>0</v>
      </c>
      <c r="I12" s="147" t="str">
        <f ca="1">OFFSET(L!$C$1,MATCH("Checker"&amp;"Comp",L!$A:$A,0)-1,SL,,)</f>
        <v>Vollständig</v>
      </c>
      <c r="J12" s="19" t="str">
        <f ca="1">OFFSET(L!$C$1,MATCH("Checker"&amp;ADDRESS(ROW(),COLUMN(),4),L!$A:$A,0)-1,SL,,)</f>
        <v>Geben Sie das Datum der Vervollständigung des Formulars in der Reiterzelle D22 der Erklärung an</v>
      </c>
    </row>
    <row r="13" spans="1:10" ht="63.75">
      <c r="A13" s="89" t="str">
        <f ca="1">Declaration!B25</f>
        <v>1) Wird absichtlich ein 3TG-Mineral im Herstellungsprozess verwendet oder in das/die Produkt(e) aufgenommen? (*)</v>
      </c>
      <c r="B13" s="92"/>
      <c r="C13" s="92"/>
      <c r="D13" s="96"/>
      <c r="E13" s="20" t="s">
        <v>783</v>
      </c>
      <c r="F13" s="93"/>
      <c r="H13" s="19">
        <f t="shared" si="3"/>
        <v>0</v>
      </c>
    </row>
    <row r="14" spans="1:10" ht="26.25">
      <c r="A14" s="90" t="str">
        <f ca="1">Declaration!B26</f>
        <v xml:space="preserve">Tantal  </v>
      </c>
      <c r="B14" s="89" t="str">
        <f>Declaration!D26</f>
        <v>No</v>
      </c>
      <c r="C14" s="89" t="str">
        <f ca="1">IF(H14=1,J14,I14)</f>
        <v>Vollständig</v>
      </c>
      <c r="D14" s="95" t="str">
        <f>IF(H14=1,"Click here to answer question 1 for Tantalum","")</f>
        <v/>
      </c>
      <c r="E14" s="20" t="s">
        <v>779</v>
      </c>
      <c r="F14" s="93">
        <v>1</v>
      </c>
      <c r="G14" s="70">
        <f>IF(B14=0,1,0)</f>
        <v>0</v>
      </c>
      <c r="H14" s="71">
        <f t="shared" si="3"/>
        <v>0</v>
      </c>
      <c r="I14" s="147" t="str">
        <f ca="1">OFFSET(L!$C$1,MATCH("Checker"&amp;"Comp",L!$A:$A,0)-1,SL,,)</f>
        <v>Vollständig</v>
      </c>
      <c r="J14" s="148" t="str">
        <f ca="1">OFFSET(L!$C$1,MATCH("Checker"&amp;ADDRESS(ROW(),COLUMN(),4),L!$A:$A,0)-1,SL,,)</f>
        <v>Erklären Sie in der Reiterzelle D26 der Erklärung, ob Tantalum Ihren Produkten absichtlich hinzugefügt wird</v>
      </c>
    </row>
    <row r="15" spans="1:10" ht="39">
      <c r="A15" s="90" t="str">
        <f ca="1">Declaration!B27</f>
        <v>Zinn  (*)</v>
      </c>
      <c r="B15" s="89" t="str">
        <f>Declaration!D27</f>
        <v>Yes</v>
      </c>
      <c r="C15" s="89" t="str">
        <f ca="1">IF(H15=1,J15,I15)</f>
        <v>Vollständig</v>
      </c>
      <c r="D15" s="95" t="str">
        <f>IF(H15=1,"Click here to answer question 1 for Tin","")</f>
        <v/>
      </c>
      <c r="E15" s="20" t="s">
        <v>780</v>
      </c>
      <c r="F15" s="93">
        <v>1</v>
      </c>
      <c r="G15" s="70">
        <f>IF(B15=0,1,0)</f>
        <v>0</v>
      </c>
      <c r="H15" s="71">
        <f t="shared" si="3"/>
        <v>0</v>
      </c>
      <c r="I15" s="147" t="str">
        <f ca="1">OFFSET(L!$C$1,MATCH("Checker"&amp;"Comp",L!$A:$A,0)-1,SL,,)</f>
        <v>Vollständig</v>
      </c>
      <c r="J15" s="148" t="str">
        <f ca="1">OFFSET(L!$C$1,MATCH("Checker"&amp;ADDRESS(ROW(),COLUMN(),4),L!$A:$A,0)-1,SL,,)</f>
        <v>Erklären Sie in der Reiterzelle D27 der Erklärung, ob Zinn Ihren Produkten absichtlich hinzugefügt wird</v>
      </c>
    </row>
    <row r="16" spans="1:10" ht="39">
      <c r="A16" s="90" t="str">
        <f ca="1">Declaration!B28</f>
        <v xml:space="preserve">Gold  </v>
      </c>
      <c r="B16" s="89" t="str">
        <f>Declaration!D28</f>
        <v>No</v>
      </c>
      <c r="C16" s="89" t="str">
        <f ca="1">IF(H16=1,J16,I16)</f>
        <v>Vollständig</v>
      </c>
      <c r="D16" s="95" t="str">
        <f>IF(H16=1,"Click here to answer question 1 for Gold","")</f>
        <v/>
      </c>
      <c r="E16" s="20" t="s">
        <v>780</v>
      </c>
      <c r="F16" s="93">
        <v>1</v>
      </c>
      <c r="G16" s="70">
        <f>IF(B16=0,1,0)</f>
        <v>0</v>
      </c>
      <c r="H16" s="71">
        <f t="shared" si="3"/>
        <v>0</v>
      </c>
      <c r="I16" s="147" t="str">
        <f ca="1">OFFSET(L!$C$1,MATCH("Checker"&amp;"Comp",L!$A:$A,0)-1,SL,,)</f>
        <v>Vollständig</v>
      </c>
      <c r="J16" s="148" t="str">
        <f ca="1">OFFSET(L!$C$1,MATCH("Checker"&amp;ADDRESS(ROW(),COLUMN(),4),L!$A:$A,0)-1,SL,,)</f>
        <v>Erklären Sie in der Reiterzelle D28 der Erklärung, ob Gold Ihren Produkten absichtlich hinzugefügt wird</v>
      </c>
    </row>
    <row r="17" spans="1:10" ht="39">
      <c r="A17" s="90" t="str">
        <f ca="1">Declaration!B29</f>
        <v xml:space="preserve">Wolfram  </v>
      </c>
      <c r="B17" s="89" t="str">
        <f>Declaration!D29</f>
        <v>No</v>
      </c>
      <c r="C17" s="89" t="str">
        <f ca="1">IF(H17=1,J17,I17)</f>
        <v>Vollständig</v>
      </c>
      <c r="D17" s="95" t="str">
        <f>IF(H17=1,"Click here to answer question 1 for Tungsten","")</f>
        <v/>
      </c>
      <c r="E17" s="20" t="s">
        <v>780</v>
      </c>
      <c r="F17" s="93">
        <v>1</v>
      </c>
      <c r="G17" s="70">
        <f>IF(B17=0,1,0)</f>
        <v>0</v>
      </c>
      <c r="H17" s="71">
        <f t="shared" si="3"/>
        <v>0</v>
      </c>
      <c r="I17" s="147" t="str">
        <f ca="1">OFFSET(L!$C$1,MATCH("Checker"&amp;"Comp",L!$A:$A,0)-1,SL,,)</f>
        <v>Vollständig</v>
      </c>
      <c r="J17" s="148" t="str">
        <f ca="1">OFFSET(L!$C$1,MATCH("Checker"&amp;ADDRESS(ROW(),COLUMN(),4),L!$A:$A,0)-1,SL,,)</f>
        <v>Erklären Sie in der Reiterzelle D29 der Erklärung, ob Tungsten Ihren Produkten absichtlich hinzugefügt wird</v>
      </c>
    </row>
    <row r="18" spans="1:10" ht="51">
      <c r="A18" s="89" t="str">
        <f ca="1">Declaration!B31</f>
        <v>2) Liegen in dem/den Produkt(en) 3TG-Rückstände vor?  (*)</v>
      </c>
      <c r="B18" s="92"/>
      <c r="C18" s="92"/>
      <c r="D18" s="96"/>
      <c r="E18" s="20" t="s">
        <v>781</v>
      </c>
      <c r="F18" s="93"/>
      <c r="J18" s="148"/>
    </row>
    <row r="19" spans="1:10" ht="39">
      <c r="A19" s="90" t="str">
        <f ca="1">Declaration!B32</f>
        <v xml:space="preserve">Tantal  </v>
      </c>
      <c r="B19" s="89">
        <f>IF($B$14="Yes",Declaration!D32,0)</f>
        <v>0</v>
      </c>
      <c r="C19" s="89" t="str">
        <f ca="1">IF(H19=1,J19,I19)</f>
        <v>Vollständig</v>
      </c>
      <c r="D19" s="97" t="str">
        <f>IF(H19=1,"Click here to answer question 2 for Tantalum","")</f>
        <v/>
      </c>
      <c r="E19" s="20" t="s">
        <v>780</v>
      </c>
      <c r="F19" s="94">
        <f>IF(B$14="No",0,1)</f>
        <v>0</v>
      </c>
      <c r="G19" s="70">
        <f>IF(B19=0,1,0)</f>
        <v>1</v>
      </c>
      <c r="H19" s="71">
        <f>F19*G19</f>
        <v>0</v>
      </c>
      <c r="I19" s="147" t="str">
        <f ca="1">OFFSET(L!$C$1,MATCH("Checker"&amp;"Comp",L!$A:$A,0)-1,SL,,)</f>
        <v>Vollständig</v>
      </c>
      <c r="J19" s="148" t="str">
        <f ca="1">OFFSET(L!$C$1,MATCH("Checker"&amp;ADDRESS(ROW(),COLUMN(),4),L!$A:$A,0)-1,SL,,)</f>
        <v>Erklären Sie in der Reiterzelle D32 der Erklärung, ob Tantalum für die Herstellung Ihrer Produkte erforderlich ist und ob es in den angegebenen Endprodukten enthalten ist</v>
      </c>
    </row>
    <row r="20" spans="1:10" ht="39">
      <c r="A20" s="90" t="str">
        <f ca="1">Declaration!B33</f>
        <v>Zinn  (*)</v>
      </c>
      <c r="B20" s="89" t="str">
        <f>IF($B$15="Yes",Declaration!D33,0)</f>
        <v>Yes</v>
      </c>
      <c r="C20" s="89" t="str">
        <f ca="1">IF(H20=1,J20,I20)</f>
        <v>Vollständig</v>
      </c>
      <c r="D20" s="97" t="str">
        <f>IF(H20=1,"Click here to answer question 2 for Tin","")</f>
        <v/>
      </c>
      <c r="E20" s="20" t="s">
        <v>780</v>
      </c>
      <c r="F20" s="94">
        <f>IF(B$15="No",0,1)</f>
        <v>1</v>
      </c>
      <c r="G20" s="70">
        <f>IF(B20=0,1,0)</f>
        <v>0</v>
      </c>
      <c r="H20" s="71">
        <f>F20*G20</f>
        <v>0</v>
      </c>
      <c r="I20" s="147" t="str">
        <f ca="1">OFFSET(L!$C$1,MATCH("Checker"&amp;"Comp",L!$A:$A,0)-1,SL,,)</f>
        <v>Vollständig</v>
      </c>
      <c r="J20" s="148" t="str">
        <f ca="1">OFFSET(L!$C$1,MATCH("Checker"&amp;ADDRESS(ROW(),COLUMN(),4),L!$A:$A,0)-1,SL,,)</f>
        <v>Erklären Sie in der Reiterzelle D33 der Erklärung, ob Zinn für die Herstellung Ihrer Produkte erforderlich ist und ob es in den angegebenen Endprodukten enthalten ist</v>
      </c>
    </row>
    <row r="21" spans="1:10" ht="39">
      <c r="A21" s="90" t="str">
        <f ca="1">Declaration!B34</f>
        <v xml:space="preserve">Gold  </v>
      </c>
      <c r="B21" s="89">
        <f>IF($B$16="Yes",Declaration!D34,0)</f>
        <v>0</v>
      </c>
      <c r="C21" s="89" t="str">
        <f ca="1">IF(H21=1,J21,I21)</f>
        <v>Vollständig</v>
      </c>
      <c r="D21" s="97" t="str">
        <f>IF(H21=1,"Click here to answer question 2 for Gold","")</f>
        <v/>
      </c>
      <c r="E21" s="20" t="s">
        <v>780</v>
      </c>
      <c r="F21" s="94">
        <f>IF(B$16="No",0,1)</f>
        <v>0</v>
      </c>
      <c r="G21" s="70">
        <f>IF(B21=0,1,0)</f>
        <v>1</v>
      </c>
      <c r="H21" s="71">
        <f>F21*G21</f>
        <v>0</v>
      </c>
      <c r="I21" s="147" t="str">
        <f ca="1">OFFSET(L!$C$1,MATCH("Checker"&amp;"Comp",L!$A:$A,0)-1,SL,,)</f>
        <v>Vollständig</v>
      </c>
      <c r="J21" s="148" t="str">
        <f ca="1">OFFSET(L!$C$1,MATCH("Checker"&amp;ADDRESS(ROW(),COLUMN(),4),L!$A:$A,0)-1,SL,,)</f>
        <v>Erklären Sie in der Reiterzelle D34 der Erklärung, ob Gold für die Herstellung Ihrer Produkte erforderlich ist und ob es in den angegebenen Endprodukten enthalten ist</v>
      </c>
    </row>
    <row r="22" spans="1:10" ht="39">
      <c r="A22" s="90" t="str">
        <f ca="1">Declaration!B35</f>
        <v xml:space="preserve">Wolfram  </v>
      </c>
      <c r="B22" s="89">
        <f>IF($B$17="Yes",Declaration!D35,0)</f>
        <v>0</v>
      </c>
      <c r="C22" s="89" t="str">
        <f ca="1">IF(H22=1,J22,I22)</f>
        <v>Vollständig</v>
      </c>
      <c r="D22" s="97" t="str">
        <f>IF(H22=1,"Click here to answer question 2 for Tungsten","")</f>
        <v/>
      </c>
      <c r="E22" s="20" t="s">
        <v>780</v>
      </c>
      <c r="F22" s="94">
        <f>IF(B$17="No",0,1)</f>
        <v>0</v>
      </c>
      <c r="G22" s="70">
        <f>IF(B22=0,1,0)</f>
        <v>1</v>
      </c>
      <c r="H22" s="71">
        <f>F22*G22</f>
        <v>0</v>
      </c>
      <c r="I22" s="147" t="str">
        <f ca="1">OFFSET(L!$C$1,MATCH("Checker"&amp;"Comp",L!$A:$A,0)-1,SL,,)</f>
        <v>Vollständig</v>
      </c>
      <c r="J22" s="148"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9" t="str">
        <f ca="1">Declaration!B37</f>
        <v>3) Beschaffen Schmelzhütten in Ihrer Lieferkette das 3TG-Mineral aus den umfassten Ländern? (SEC-Begriff, siehe Definitions-Tab) (*)</v>
      </c>
      <c r="B23" s="92"/>
      <c r="C23" s="92"/>
      <c r="D23" s="96"/>
      <c r="E23" s="20" t="s">
        <v>780</v>
      </c>
      <c r="F23" s="93"/>
      <c r="J23" s="148"/>
    </row>
    <row r="24" spans="1:10" ht="39">
      <c r="A24" s="90" t="str">
        <f ca="1">Declaration!B38</f>
        <v xml:space="preserve">Tantal  </v>
      </c>
      <c r="B24" s="89">
        <f>IF(AND($B$14="Yes",$B$19="Yes"),Declaration!D38,0)</f>
        <v>0</v>
      </c>
      <c r="C24" s="89" t="str">
        <f ca="1">IF(H24=1,J24,I24)</f>
        <v>Vollständig</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Vollständig</v>
      </c>
      <c r="J24" s="19"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90" t="str">
        <f ca="1">Declaration!B39</f>
        <v>Zinn  (*)</v>
      </c>
      <c r="B25" s="89" t="str">
        <f>IF(AND($B$15="Yes",$B$20="Yes"),Declaration!D39,0)</f>
        <v>Yes</v>
      </c>
      <c r="C25" s="89" t="str">
        <f ca="1">IF(H25=1,J25,I25)</f>
        <v>Vollständig</v>
      </c>
      <c r="D25" s="97" t="str">
        <f>IF(H25=1,"Click here to answer question 3 for Tin","")</f>
        <v/>
      </c>
      <c r="E25" s="20" t="s">
        <v>780</v>
      </c>
      <c r="F25" s="94">
        <f>IF(OR(B15="No",B20="No"),0,1)</f>
        <v>1</v>
      </c>
      <c r="G25" s="70">
        <f>IF(B25=0,1,0)</f>
        <v>0</v>
      </c>
      <c r="H25" s="71">
        <f>F25*G25</f>
        <v>0</v>
      </c>
      <c r="I25" s="147" t="str">
        <f ca="1">OFFSET(L!$C$1,MATCH("Checker"&amp;"Comp",L!$A:$A,0)-1,SL,,)</f>
        <v>Vollständig</v>
      </c>
      <c r="J25" s="19"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90" t="str">
        <f ca="1">Declaration!B40</f>
        <v xml:space="preserve">Gold  </v>
      </c>
      <c r="B26" s="89">
        <f>IF(AND($B$16="Yes",$B$21="Yes"),Declaration!D40,0)</f>
        <v>0</v>
      </c>
      <c r="C26" s="89" t="str">
        <f ca="1">IF(H26=1,J26,I26)</f>
        <v>Vollständig</v>
      </c>
      <c r="D26" s="97" t="str">
        <f>IF(H26=1,"Click here to answer question 3 for Gold","")</f>
        <v/>
      </c>
      <c r="E26" s="20" t="s">
        <v>780</v>
      </c>
      <c r="F26" s="94">
        <f>IF(OR(B16="No",B21="No"),0,1)</f>
        <v>0</v>
      </c>
      <c r="G26" s="70">
        <f>IF(B26=0,1,0)</f>
        <v>1</v>
      </c>
      <c r="H26" s="71">
        <f>F26*G26</f>
        <v>0</v>
      </c>
      <c r="I26" s="147" t="str">
        <f ca="1">OFFSET(L!$C$1,MATCH("Checker"&amp;"Comp",L!$A:$A,0)-1,SL,,)</f>
        <v>Vollständig</v>
      </c>
      <c r="J26" s="19"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90" t="str">
        <f ca="1">Declaration!B41</f>
        <v xml:space="preserve">Wolfram  </v>
      </c>
      <c r="B27" s="89">
        <f>IF(AND($B$17="Yes",$B$22="Yes"),Declaration!D41,0)</f>
        <v>0</v>
      </c>
      <c r="C27" s="89" t="str">
        <f ca="1">IF(H27=1,J27,I27)</f>
        <v>Vollständig</v>
      </c>
      <c r="D27" s="97" t="str">
        <f>IF(H27=1,"Click here to answer question 3 for Tungsten","")</f>
        <v/>
      </c>
      <c r="E27" s="20" t="s">
        <v>780</v>
      </c>
      <c r="F27" s="94">
        <f>IF(OR(B17="No",B22="No"),0,1)</f>
        <v>0</v>
      </c>
      <c r="G27" s="70">
        <f>IF(B27=0,1,0)</f>
        <v>1</v>
      </c>
      <c r="H27" s="71">
        <f>F27*G27</f>
        <v>0</v>
      </c>
      <c r="I27" s="147" t="str">
        <f ca="1">OFFSET(L!$C$1,MATCH("Checker"&amp;"Comp",L!$A:$A,0)-1,SL,,)</f>
        <v>Vollständig</v>
      </c>
      <c r="J27" s="19"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9" t="str">
        <f ca="1">Declaration!B43</f>
        <v>4) Beziehen Schmelzhütten in Ihrer Lieferkette ihre 3TG aus von Konflikten betroffenen und risikoreichen Gebieten? (*)</v>
      </c>
      <c r="B28" s="89"/>
      <c r="C28" s="89"/>
      <c r="D28" s="97"/>
      <c r="E28" s="20"/>
      <c r="F28" s="20"/>
      <c r="G28" s="20"/>
      <c r="I28" s="147"/>
    </row>
    <row r="29" spans="1:10" ht="41.1" customHeight="1">
      <c r="A29" s="90" t="str">
        <f ca="1">Declaration!B44</f>
        <v xml:space="preserve">Tantal  </v>
      </c>
      <c r="B29" s="89">
        <f>IF(AND($B$14="Yes",$B$19="Yes"),Declaration!D44,0)</f>
        <v>0</v>
      </c>
      <c r="C29" s="89" t="str">
        <f ca="1">IF(H29=1,J29,I29)</f>
        <v>Vollständig</v>
      </c>
      <c r="D29" s="260" t="str">
        <f>IF(H29=1,"Click here to answer question 4 for Tantalum","")</f>
        <v/>
      </c>
      <c r="E29" s="20"/>
      <c r="F29" s="94">
        <f>F24</f>
        <v>0</v>
      </c>
      <c r="G29" s="70">
        <f t="shared" ref="G29" si="8">IF(B29=0,1,0)</f>
        <v>1</v>
      </c>
      <c r="H29" s="71">
        <f t="shared" ref="H29" si="9">F29*G29</f>
        <v>0</v>
      </c>
      <c r="I29" s="147" t="str">
        <f ca="1">OFFSET(L!$C$1,MATCH("Checker"&amp;"Comp",L!$A:$A,0)-1,SL,,)</f>
        <v>Vollständig</v>
      </c>
      <c r="J29" s="19"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90" t="str">
        <f ca="1">Declaration!B45</f>
        <v>Zinn  (*)</v>
      </c>
      <c r="B30" s="89" t="str">
        <f>IF(AND($B$15="Yes",$B$20="Yes"),Declaration!D45,0)</f>
        <v>No</v>
      </c>
      <c r="C30" s="89" t="str">
        <f ca="1">IF(H30=1,J30,I30)</f>
        <v>Vollständig</v>
      </c>
      <c r="D30" s="260" t="str">
        <f>IF(H30=1,"Click here to answer question 4 for Tin","")</f>
        <v/>
      </c>
      <c r="E30" s="20"/>
      <c r="F30" s="94">
        <f>F25</f>
        <v>1</v>
      </c>
      <c r="G30" s="70">
        <f>IF(B30=0,1,0)</f>
        <v>0</v>
      </c>
      <c r="H30" s="71">
        <f>F30*G30</f>
        <v>0</v>
      </c>
      <c r="I30" s="147" t="str">
        <f ca="1">OFFSET(L!$C$1,MATCH("Checker"&amp;"Comp",L!$A:$A,0)-1,SL,,)</f>
        <v>Vollständig</v>
      </c>
      <c r="J30" s="19"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90" t="str">
        <f ca="1">Declaration!B46</f>
        <v xml:space="preserve">Gold  </v>
      </c>
      <c r="B31" s="89">
        <f>IF(AND($B$16="Yes",$B$21="Yes"),Declaration!D46,0)</f>
        <v>0</v>
      </c>
      <c r="C31" s="89" t="str">
        <f ca="1">IF(H31=1,J31,I31)</f>
        <v>Vollständig</v>
      </c>
      <c r="D31" s="260" t="str">
        <f>IF(H31=1,"Click here to answer question 4 for Gold","")</f>
        <v/>
      </c>
      <c r="E31" s="20"/>
      <c r="F31" s="94">
        <f>F26</f>
        <v>0</v>
      </c>
      <c r="G31" s="70">
        <f>IF(B31=0,1,0)</f>
        <v>1</v>
      </c>
      <c r="H31" s="71">
        <f>F31*G31</f>
        <v>0</v>
      </c>
      <c r="I31" s="147" t="str">
        <f ca="1">OFFSET(L!$C$1,MATCH("Checker"&amp;"Comp",L!$A:$A,0)-1,SL,,)</f>
        <v>Vollständig</v>
      </c>
      <c r="J31" s="19"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90" t="str">
        <f ca="1">Declaration!B47</f>
        <v xml:space="preserve">Wolfram  </v>
      </c>
      <c r="B32" s="89">
        <f>IF(AND($B$17="Yes",$B$22="Yes"),Declaration!D47,0)</f>
        <v>0</v>
      </c>
      <c r="C32" s="89" t="str">
        <f ca="1">IF(H32=1,J32,I32)</f>
        <v>Vollständig</v>
      </c>
      <c r="D32" s="260" t="str">
        <f>IF(H32=1,"Click here to answer question 4 for Tungsten","")</f>
        <v/>
      </c>
      <c r="E32" s="20"/>
      <c r="F32" s="94">
        <f>F27</f>
        <v>0</v>
      </c>
      <c r="G32" s="70">
        <f>IF(B32=0,1,0)</f>
        <v>1</v>
      </c>
      <c r="H32" s="71">
        <f>F32*G32</f>
        <v>0</v>
      </c>
      <c r="I32" s="147" t="str">
        <f ca="1">OFFSET(L!$C$1,MATCH("Checker"&amp;"Comp",L!$A:$A,0)-1,SL,,)</f>
        <v>Vollständig</v>
      </c>
      <c r="J32" s="19"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9" t="str">
        <f ca="1">Declaration!B49</f>
        <v>5) Stammt das für die Funktionalität oder  Herstellung Ihrer Produkte benötigte 3TG-Mineral zu 100 % aus Recycling- oder Schrottquellen?  (*)</v>
      </c>
      <c r="B33" s="92"/>
      <c r="C33" s="92"/>
      <c r="D33" s="96"/>
      <c r="E33" s="20" t="s">
        <v>1273</v>
      </c>
      <c r="F33" s="93"/>
      <c r="J33" s="148"/>
    </row>
    <row r="34" spans="1:10" ht="39">
      <c r="A34" s="90" t="str">
        <f ca="1">Declaration!B50</f>
        <v xml:space="preserve">Tantal  </v>
      </c>
      <c r="B34" s="89">
        <f>IF(AND($B$14="Yes",$B$19="Yes"),Declaration!D50,0)</f>
        <v>0</v>
      </c>
      <c r="C34" s="89" t="str">
        <f ca="1">IF(H34=1,J34,I34)</f>
        <v>Vollständig</v>
      </c>
      <c r="D34" s="260" t="str">
        <f>IF(H34=1,"Click here to answer question 5 for Tantalum","")</f>
        <v/>
      </c>
      <c r="E34" s="20" t="s">
        <v>1273</v>
      </c>
      <c r="F34" s="94">
        <f>F24</f>
        <v>0</v>
      </c>
      <c r="G34" s="70">
        <f>IF(B34=0,1,0)</f>
        <v>1</v>
      </c>
      <c r="H34" s="71">
        <f>F34*G34</f>
        <v>0</v>
      </c>
      <c r="I34" s="147" t="str">
        <f ca="1">OFFSET(L!$C$1,MATCH("Checker"&amp;"Comp",L!$A:$A,0)-1,SL,,)</f>
        <v>Vollständig</v>
      </c>
      <c r="J34" s="148"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90" t="str">
        <f ca="1">Declaration!B51</f>
        <v>Zinn  (*)</v>
      </c>
      <c r="B35" s="89" t="str">
        <f>IF(AND($B$15="Yes",$B$20="Yes"),Declaration!D51,0)</f>
        <v>No</v>
      </c>
      <c r="C35" s="89" t="str">
        <f ca="1">IF(H35=1,J35,I35)</f>
        <v>Vollständig</v>
      </c>
      <c r="D35" s="260" t="str">
        <f>IF(H35=1,"Click here to answer question 5 for Tin","")</f>
        <v/>
      </c>
      <c r="E35" s="20" t="s">
        <v>1273</v>
      </c>
      <c r="F35" s="94">
        <f>F25</f>
        <v>1</v>
      </c>
      <c r="G35" s="70">
        <f>IF(B35=0,1,0)</f>
        <v>0</v>
      </c>
      <c r="H35" s="71">
        <f>F35*G35</f>
        <v>0</v>
      </c>
      <c r="I35" s="147" t="str">
        <f ca="1">OFFSET(L!$C$1,MATCH("Checker"&amp;"Comp",L!$A:$A,0)-1,SL,,)</f>
        <v>Vollständig</v>
      </c>
      <c r="J35" s="148"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90" t="str">
        <f ca="1">Declaration!B52</f>
        <v xml:space="preserve">Gold  </v>
      </c>
      <c r="B36" s="89">
        <f>IF(AND($B$16="Yes",$B$21="Yes"),Declaration!D52,0)</f>
        <v>0</v>
      </c>
      <c r="C36" s="89" t="str">
        <f ca="1">IF(H36=1,J36,I36)</f>
        <v>Vollständig</v>
      </c>
      <c r="D36" s="260" t="str">
        <f>IF(H36=1,"Click here to answer question 5 for Gold","")</f>
        <v/>
      </c>
      <c r="E36" s="20" t="s">
        <v>1273</v>
      </c>
      <c r="F36" s="94">
        <f>F26</f>
        <v>0</v>
      </c>
      <c r="G36" s="70">
        <f>IF(B36=0,1,0)</f>
        <v>1</v>
      </c>
      <c r="H36" s="71">
        <f>F36*G36</f>
        <v>0</v>
      </c>
      <c r="I36" s="147" t="str">
        <f ca="1">OFFSET(L!$C$1,MATCH("Checker"&amp;"Comp",L!$A:$A,0)-1,SL,,)</f>
        <v>Vollständig</v>
      </c>
      <c r="J36" s="148" t="str">
        <f ca="1">OFFSET(L!$C$1,MATCH("Checker"&amp;ADDRESS(ROW(),COLUMN(),4),L!$A:$A,0)-1,SL,,)</f>
        <v>Erklären Sie in der Reiterzelle D46 der Erklärung, ob innerhalb des Umfangs der in dieser Umfrage angegebenen Produkte verwendetes Gold vollständig aus Recycling oder Schrott stammt</v>
      </c>
    </row>
    <row r="37" spans="1:10" ht="39">
      <c r="A37" s="90" t="str">
        <f ca="1">Declaration!B53</f>
        <v xml:space="preserve">Wolfram  </v>
      </c>
      <c r="B37" s="89">
        <f>IF(AND($B$17="Yes",$B$22="Yes"),Declaration!D53,0)</f>
        <v>0</v>
      </c>
      <c r="C37" s="89" t="str">
        <f ca="1">IF(H37=1,J37,I37)</f>
        <v>Vollständig</v>
      </c>
      <c r="D37" s="260" t="str">
        <f>IF(H37=1,"Click here to answer question 5 for Tungsten","")</f>
        <v/>
      </c>
      <c r="E37" s="20" t="s">
        <v>1273</v>
      </c>
      <c r="F37" s="94">
        <f>F27</f>
        <v>0</v>
      </c>
      <c r="G37" s="70">
        <f>IF(B37=0,1,0)</f>
        <v>1</v>
      </c>
      <c r="H37" s="71">
        <f>F37*G37</f>
        <v>0</v>
      </c>
      <c r="I37" s="147" t="str">
        <f ca="1">OFFSET(L!$C$1,MATCH("Checker"&amp;"Comp",L!$A:$A,0)-1,SL,,)</f>
        <v>Vollständig</v>
      </c>
      <c r="J37" s="148"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9" t="str">
        <f ca="1">Declaration!B55</f>
        <v>6) Wie hoch ist der Prozentsatz an Lieferanten, die auf Ihre Lieferkettenumfrage geantwortet haben? (*)</v>
      </c>
      <c r="B38" s="92"/>
      <c r="C38" s="92"/>
      <c r="D38" s="96"/>
      <c r="E38" s="20" t="s">
        <v>780</v>
      </c>
      <c r="F38" s="93"/>
    </row>
    <row r="39" spans="1:10" ht="26.25">
      <c r="A39" s="90" t="str">
        <f ca="1">Declaration!B56</f>
        <v xml:space="preserve">Tantal  </v>
      </c>
      <c r="B39" s="268">
        <f>IF(AND($B$14="Yes",$B$19="Yes"),Declaration!D56,0)</f>
        <v>0</v>
      </c>
      <c r="C39" s="89" t="str">
        <f ca="1">IF(H39=1,J39,I39)</f>
        <v>Vollständig</v>
      </c>
      <c r="D39" s="261" t="str">
        <f>IF(H39=1,"Click here to answer question 6 for Tantalum","")</f>
        <v/>
      </c>
      <c r="E39" s="20" t="s">
        <v>779</v>
      </c>
      <c r="F39" s="94">
        <f>F24</f>
        <v>0</v>
      </c>
      <c r="G39" s="70">
        <f>IF(B39=0,1,0)</f>
        <v>1</v>
      </c>
      <c r="H39" s="71">
        <f>F39*G39</f>
        <v>0</v>
      </c>
      <c r="I39" s="147" t="str">
        <f ca="1">OFFSET(L!$C$1,MATCH("Checker"&amp;"Comp",L!$A:$A,0)-1,SL,,)</f>
        <v>Vollständig</v>
      </c>
      <c r="J39" s="19" t="str">
        <f ca="1">OFFSET(L!$C$1,MATCH("Checker"&amp;ADDRESS(ROW(),COLUMN(),4),L!$A:$A,0)-1,SL,,)</f>
        <v>Geben Sie den Vollständigkeitsgrad der Schmelzhütteninformationen des Anbieters in Prozent in der Reiterzelle D50 der Erklärung an</v>
      </c>
    </row>
    <row r="40" spans="1:10" ht="26.25">
      <c r="A40" s="90" t="str">
        <f ca="1">Declaration!B57</f>
        <v>Zinn  (*)</v>
      </c>
      <c r="B40" s="268" t="str">
        <f>IF(AND($B$15="Yes",$B$20="Yes"),Declaration!D57,0)</f>
        <v>100%</v>
      </c>
      <c r="C40" s="89" t="str">
        <f ca="1">IF(H40=1,J40,I40)</f>
        <v>Vollständig</v>
      </c>
      <c r="D40" s="261" t="str">
        <f>IF(H40=1,"Click here to answer question 6 for Tin","")</f>
        <v/>
      </c>
      <c r="E40" s="20" t="s">
        <v>779</v>
      </c>
      <c r="F40" s="94">
        <f>F25</f>
        <v>1</v>
      </c>
      <c r="G40" s="70">
        <f>IF(B40=0,1,0)</f>
        <v>0</v>
      </c>
      <c r="H40" s="71">
        <f>F40*G40</f>
        <v>0</v>
      </c>
      <c r="I40" s="147" t="str">
        <f ca="1">OFFSET(L!$C$1,MATCH("Checker"&amp;"Comp",L!$A:$A,0)-1,SL,,)</f>
        <v>Vollständig</v>
      </c>
      <c r="J40" s="19" t="str">
        <f ca="1">OFFSET(L!$C$1,MATCH("Checker"&amp;ADDRESS(ROW(),COLUMN(),4),L!$A:$A,0)-1,SL,,)</f>
        <v>Geben Sie den Vollständigkeitsgrad der Schmelzhütteninformationen des Anbieters in Prozent in der Reiterzelle D51 der Erklärung an</v>
      </c>
    </row>
    <row r="41" spans="1:10" ht="26.25">
      <c r="A41" s="90" t="str">
        <f ca="1">Declaration!B58</f>
        <v xml:space="preserve">Gold  </v>
      </c>
      <c r="B41" s="268">
        <f>IF(AND($B$16="Yes",$B$21="Yes"),Declaration!D58,0)</f>
        <v>0</v>
      </c>
      <c r="C41" s="89" t="str">
        <f ca="1">IF(H41=1,J41,I41)</f>
        <v>Vollständig</v>
      </c>
      <c r="D41" s="261" t="str">
        <f>IF(H41=1,"Click here to answer question 6 for Gold","")</f>
        <v/>
      </c>
      <c r="E41" s="20" t="s">
        <v>779</v>
      </c>
      <c r="F41" s="94">
        <f>F26</f>
        <v>0</v>
      </c>
      <c r="G41" s="70">
        <f>IF(B41=0,1,0)</f>
        <v>1</v>
      </c>
      <c r="H41" s="71">
        <f>F41*G41</f>
        <v>0</v>
      </c>
      <c r="I41" s="147" t="str">
        <f ca="1">OFFSET(L!$C$1,MATCH("Checker"&amp;"Comp",L!$A:$A,0)-1,SL,,)</f>
        <v>Vollständig</v>
      </c>
      <c r="J41" s="19" t="str">
        <f ca="1">OFFSET(L!$C$1,MATCH("Checker"&amp;ADDRESS(ROW(),COLUMN(),4),L!$A:$A,0)-1,SL,,)</f>
        <v>Geben Sie den Vollständigkeitsgrad der Schmelzhütteninformationen des Anbieters in Prozent in der Reiterzelle D52 der Erklärung an</v>
      </c>
    </row>
    <row r="42" spans="1:10" ht="26.25">
      <c r="A42" s="90" t="str">
        <f ca="1">Declaration!B59</f>
        <v xml:space="preserve">Wolfram  </v>
      </c>
      <c r="B42" s="268">
        <f>IF(AND($B$17="Yes",$B$22="Yes"),Declaration!D59,0)</f>
        <v>0</v>
      </c>
      <c r="C42" s="89" t="str">
        <f ca="1">IF(H42=1,J42,I42)</f>
        <v>Vollständig</v>
      </c>
      <c r="D42" s="261" t="str">
        <f>IF(H42=1,"Click here to answer question 6 for Tungsten","")</f>
        <v/>
      </c>
      <c r="E42" s="20" t="s">
        <v>779</v>
      </c>
      <c r="F42" s="94">
        <f>F27</f>
        <v>0</v>
      </c>
      <c r="G42" s="70">
        <f>IF(B42=0,1,0)</f>
        <v>1</v>
      </c>
      <c r="H42" s="71">
        <f>F42*G42</f>
        <v>0</v>
      </c>
      <c r="I42" s="147" t="str">
        <f ca="1">OFFSET(L!$C$1,MATCH("Checker"&amp;"Comp",L!$A:$A,0)-1,SL,,)</f>
        <v>Vollständig</v>
      </c>
      <c r="J42" s="19" t="str">
        <f ca="1">OFFSET(L!$C$1,MATCH("Checker"&amp;ADDRESS(ROW(),COLUMN(),4),L!$A:$A,0)-1,SL,,)</f>
        <v>Geben Sie den Vollständigkeitsgrad der Schmelzhütteninformationen des Anbieters in Prozent in der Reiterzelle D53 der Erklärung an</v>
      </c>
    </row>
    <row r="43" spans="1:10" ht="51">
      <c r="A43" s="89" t="str">
        <f ca="1">Declaration!B61</f>
        <v>7) Haben Sie alle Schmelzhütten ermittelt, die das 3TG-Mineral für Ihre Lieferkette bereitstellen?  (*)</v>
      </c>
      <c r="B43" s="92"/>
      <c r="C43" s="92"/>
      <c r="D43" s="96"/>
      <c r="E43" s="20" t="s">
        <v>781</v>
      </c>
      <c r="F43" s="93"/>
    </row>
    <row r="44" spans="1:10" ht="51.75">
      <c r="A44" s="90" t="str">
        <f ca="1">Declaration!B62</f>
        <v xml:space="preserve">Tantal  </v>
      </c>
      <c r="B44" s="89">
        <f>IF(AND($B$14="Yes",$B$19="Yes"),Declaration!D62,0)</f>
        <v>0</v>
      </c>
      <c r="C44" s="89" t="str">
        <f ca="1">IF(H44=1,J44,I44)</f>
        <v>Vollständig</v>
      </c>
      <c r="D44" s="260" t="str">
        <f>IF(H44=1,"Click here to answer question 7 for Tantalum","")</f>
        <v/>
      </c>
      <c r="E44" s="20" t="s">
        <v>1269</v>
      </c>
      <c r="F44" s="94">
        <f>F24</f>
        <v>0</v>
      </c>
      <c r="G44" s="70">
        <f>IF(B44=0,1,0)</f>
        <v>1</v>
      </c>
      <c r="H44" s="71">
        <f>F44*G44</f>
        <v>0</v>
      </c>
      <c r="I44" s="147" t="str">
        <f ca="1">OFFSET(L!$C$1,MATCH("Checker"&amp;"Comp",L!$A:$A,0)-1,SL,,)</f>
        <v>Vollständig</v>
      </c>
      <c r="J44" s="19"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90" t="str">
        <f ca="1">Declaration!B63</f>
        <v>Zinn  (*)</v>
      </c>
      <c r="B45" s="89" t="str">
        <f>IF(AND($B$15="Yes",$B$20="Yes"),Declaration!D63,0)</f>
        <v>Yes</v>
      </c>
      <c r="C45" s="89" t="str">
        <f ca="1">IF(H45=1,J45,I45)</f>
        <v>Vollständig</v>
      </c>
      <c r="D45" s="260" t="str">
        <f>IF(H45=1,"Click here to answer question 7 for Tin","")</f>
        <v/>
      </c>
      <c r="E45" s="20" t="s">
        <v>1269</v>
      </c>
      <c r="F45" s="94">
        <f>F25</f>
        <v>1</v>
      </c>
      <c r="G45" s="70">
        <f>IF(B45=0,1,0)</f>
        <v>0</v>
      </c>
      <c r="H45" s="71">
        <f>F45*G45</f>
        <v>0</v>
      </c>
      <c r="I45" s="147" t="str">
        <f ca="1">OFFSET(L!$C$1,MATCH("Checker"&amp;"Comp",L!$A:$A,0)-1,SL,,)</f>
        <v>Vollständig</v>
      </c>
      <c r="J45" s="19"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90" t="str">
        <f ca="1">Declaration!B64</f>
        <v xml:space="preserve">Gold  </v>
      </c>
      <c r="B46" s="89">
        <f>IF(AND($B$16="Yes",$B$21="Yes"),Declaration!D64,0)</f>
        <v>0</v>
      </c>
      <c r="C46" s="89" t="str">
        <f ca="1">IF(H46=1,J46,I46)</f>
        <v>Vollständig</v>
      </c>
      <c r="D46" s="260" t="str">
        <f>IF(H46=1,"Click here to answer question 7 for Gold","")</f>
        <v/>
      </c>
      <c r="E46" s="20" t="s">
        <v>1269</v>
      </c>
      <c r="F46" s="94">
        <f>F26</f>
        <v>0</v>
      </c>
      <c r="G46" s="70">
        <f>IF(B46=0,1,0)</f>
        <v>1</v>
      </c>
      <c r="H46" s="71">
        <f>F46*G46</f>
        <v>0</v>
      </c>
      <c r="I46" s="147" t="str">
        <f ca="1">OFFSET(L!$C$1,MATCH("Checker"&amp;"Comp",L!$A:$A,0)-1,SL,,)</f>
        <v>Vollständig</v>
      </c>
      <c r="J46" s="19"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90" t="str">
        <f ca="1">Declaration!B65</f>
        <v xml:space="preserve">Wolfram  </v>
      </c>
      <c r="B47" s="89">
        <f>IF(AND($B$17="Yes",$B$22="Yes"),Declaration!D65,0)</f>
        <v>0</v>
      </c>
      <c r="C47" s="89" t="str">
        <f ca="1">IF(H47=1,J47,I47)</f>
        <v>Vollständig</v>
      </c>
      <c r="D47" s="260" t="str">
        <f>IF(H47=1,"Click here to answer question 7 for Tungsten","")</f>
        <v/>
      </c>
      <c r="E47" s="20" t="s">
        <v>1269</v>
      </c>
      <c r="F47" s="94">
        <f>F27</f>
        <v>0</v>
      </c>
      <c r="G47" s="70">
        <f>IF(B47=0,1,0)</f>
        <v>1</v>
      </c>
      <c r="H47" s="71">
        <f>F47*G47</f>
        <v>0</v>
      </c>
      <c r="I47" s="147" t="str">
        <f ca="1">OFFSET(L!$C$1,MATCH("Checker"&amp;"Comp",L!$A:$A,0)-1,SL,,)</f>
        <v>Vollständig</v>
      </c>
      <c r="J47" s="19"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9" t="str">
        <f ca="1">Declaration!B67</f>
        <v>8) Haben Sie alle relevanten Informationen, die Ihr Unternehmen zu den Schmelzhütten erhalten hat, in dieser Erklärung aufgeführt?  (*)</v>
      </c>
      <c r="B48" s="92"/>
      <c r="C48" s="92"/>
      <c r="D48" s="96"/>
      <c r="E48" s="20" t="s">
        <v>782</v>
      </c>
      <c r="F48" s="93"/>
    </row>
    <row r="49" spans="1:10" ht="39">
      <c r="A49" s="90" t="str">
        <f ca="1">Declaration!B68</f>
        <v xml:space="preserve">Tantal  </v>
      </c>
      <c r="B49" s="89">
        <f>IF(AND($B$14="Yes",$B$19="Yes"),Declaration!D68,0)</f>
        <v>0</v>
      </c>
      <c r="C49" s="89" t="str">
        <f ca="1">IF(H49=1,J49,I49)</f>
        <v>Vollständig</v>
      </c>
      <c r="D49" s="261" t="str">
        <f>IF(H49=1,"Click here to answer question 8 for Tantalum","")</f>
        <v/>
      </c>
      <c r="E49" s="20" t="s">
        <v>780</v>
      </c>
      <c r="F49" s="94">
        <f>F24</f>
        <v>0</v>
      </c>
      <c r="G49" s="70">
        <f>IF(B49=0,1,0)</f>
        <v>1</v>
      </c>
      <c r="H49" s="71">
        <f>F49*G49</f>
        <v>0</v>
      </c>
      <c r="I49" s="147" t="str">
        <f ca="1">OFFSET(L!$C$1,MATCH("Checker"&amp;"Comp",L!$A:$A,0)-1,SL,,)</f>
        <v>Vollständig</v>
      </c>
      <c r="J49" s="19" t="str">
        <f ca="1">OFFSET(L!$C$1,MATCH("Checker"&amp;ADDRESS(ROW(),COLUMN(),4),L!$A:$A,0)-1,SL,,)</f>
        <v xml:space="preserve">Geben Sie in der Reiterzelle D62 der Erklärung an, ob alle Informationen über Tantalum-Schmelzhütten zur Verfügung gestellt worden sind </v>
      </c>
    </row>
    <row r="50" spans="1:10" ht="39">
      <c r="A50" s="90" t="str">
        <f ca="1">Declaration!B69</f>
        <v>Zinn  (*)</v>
      </c>
      <c r="B50" s="89" t="str">
        <f>IF(AND($B$15="Yes",$B$20="Yes"),Declaration!D69,0)</f>
        <v>Yes</v>
      </c>
      <c r="C50" s="89" t="str">
        <f ca="1">IF(H50=1,J50,I50)</f>
        <v>Vollständig</v>
      </c>
      <c r="D50" s="261" t="str">
        <f>IF(H50=1,"Click here to answer question 8 for Tin","")</f>
        <v/>
      </c>
      <c r="E50" s="20" t="s">
        <v>780</v>
      </c>
      <c r="F50" s="94">
        <f>F25</f>
        <v>1</v>
      </c>
      <c r="G50" s="70">
        <f>IF(B50=0,1,0)</f>
        <v>0</v>
      </c>
      <c r="H50" s="71">
        <f>F50*G50</f>
        <v>0</v>
      </c>
      <c r="I50" s="147" t="str">
        <f ca="1">OFFSET(L!$C$1,MATCH("Checker"&amp;"Comp",L!$A:$A,0)-1,SL,,)</f>
        <v>Vollständig</v>
      </c>
      <c r="J50" s="19" t="str">
        <f ca="1">OFFSET(L!$C$1,MATCH("Checker"&amp;ADDRESS(ROW(),COLUMN(),4),L!$A:$A,0)-1,SL,,)</f>
        <v xml:space="preserve">Geben Sie in der Reiterzelle D63 der Erklärung an, ob alle Informationen über Zinn-Schmelzhütten zur Verfügung gestellt worden sind </v>
      </c>
    </row>
    <row r="51" spans="1:10" ht="39">
      <c r="A51" s="90" t="str">
        <f ca="1">Declaration!B70</f>
        <v xml:space="preserve">Gold  </v>
      </c>
      <c r="B51" s="89">
        <f>IF(AND($B$16="Yes",$B$21="Yes"),Declaration!D70,0)</f>
        <v>0</v>
      </c>
      <c r="C51" s="89" t="str">
        <f ca="1">IF(H51=1,J51,I51)</f>
        <v>Vollständig</v>
      </c>
      <c r="D51" s="261" t="str">
        <f>IF(H51=1,"Click here to answer question 8 for Gold","")</f>
        <v/>
      </c>
      <c r="E51" s="20" t="s">
        <v>780</v>
      </c>
      <c r="F51" s="94">
        <f>F26</f>
        <v>0</v>
      </c>
      <c r="G51" s="70">
        <f>IF(B51=0,1,0)</f>
        <v>1</v>
      </c>
      <c r="H51" s="71">
        <f>F51*G51</f>
        <v>0</v>
      </c>
      <c r="I51" s="147" t="str">
        <f ca="1">OFFSET(L!$C$1,MATCH("Checker"&amp;"Comp",L!$A:$A,0)-1,SL,,)</f>
        <v>Vollständig</v>
      </c>
      <c r="J51" s="19" t="str">
        <f ca="1">OFFSET(L!$C$1,MATCH("Checker"&amp;ADDRESS(ROW(),COLUMN(),4),L!$A:$A,0)-1,SL,,)</f>
        <v>Geben Sie in der Reiterzelle D64 der Erklärung an, ob alle Informationen über Gold-Schmelzhütten zur Verfügung gestellt worden sind</v>
      </c>
    </row>
    <row r="52" spans="1:10" ht="39">
      <c r="A52" s="90" t="str">
        <f ca="1">Declaration!B71</f>
        <v xml:space="preserve">Wolfram  </v>
      </c>
      <c r="B52" s="89">
        <f>IF(AND($B$17="Yes",$B$22="Yes"),Declaration!D71,0)</f>
        <v>0</v>
      </c>
      <c r="C52" s="89" t="str">
        <f ca="1">IF(H52=1,J52,I52)</f>
        <v>Vollständig</v>
      </c>
      <c r="D52" s="261" t="str">
        <f>IF(H52=1,"Click here to answer question 8 for Tungsten","")</f>
        <v/>
      </c>
      <c r="E52" s="20" t="s">
        <v>780</v>
      </c>
      <c r="F52" s="94">
        <f>F27</f>
        <v>0</v>
      </c>
      <c r="G52" s="70">
        <f>IF(B52=0,1,0)</f>
        <v>1</v>
      </c>
      <c r="H52" s="71">
        <f>F52*G52</f>
        <v>0</v>
      </c>
      <c r="I52" s="147" t="str">
        <f ca="1">OFFSET(L!$C$1,MATCH("Checker"&amp;"Comp",L!$A:$A,0)-1,SL,,)</f>
        <v>Vollständig</v>
      </c>
      <c r="J52" s="19" t="str">
        <f ca="1">OFFSET(L!$C$1,MATCH("Checker"&amp;ADDRESS(ROW(),COLUMN(),4),L!$A:$A,0)-1,SL,,)</f>
        <v xml:space="preserve">Geben Sie in der Reiterzelle D65 der Erklärung an, ob alle Informationen über Tungsten-Schmelzhütten zur Verfügung gestellt worden sind </v>
      </c>
    </row>
    <row r="53" spans="1:10" ht="25.5">
      <c r="A53" s="89" t="str">
        <f ca="1">Declaration!B74</f>
        <v>Frage</v>
      </c>
      <c r="B53" s="92"/>
      <c r="C53" s="92"/>
      <c r="D53" s="96"/>
      <c r="E53" s="20" t="s">
        <v>428</v>
      </c>
      <c r="F53" s="93"/>
      <c r="G53" s="93"/>
      <c r="H53" s="93"/>
    </row>
    <row r="54" spans="1:10" ht="39">
      <c r="A54" s="89" t="str">
        <f ca="1">Declaration!B75</f>
        <v>A. Haben Sie eine konfliktfreie Beschaffungsrichtlinie für Mineralien erstellt? (*)</v>
      </c>
      <c r="B54" s="89" t="str">
        <f>Declaration!D75</f>
        <v>Yes</v>
      </c>
      <c r="C54" s="89" t="str">
        <f t="shared" ref="C54:C60" ca="1" si="10">IF(H54=1,J54,I54)</f>
        <v>Vollständig</v>
      </c>
      <c r="D54" s="95" t="str">
        <f>IF(H54=1,"Click here to answer question (A)","")</f>
        <v/>
      </c>
      <c r="E54" s="20" t="s">
        <v>1273</v>
      </c>
      <c r="F54" s="94">
        <f>IF(SUM(F$24:F$27)=0,0,1)</f>
        <v>1</v>
      </c>
      <c r="G54" s="70">
        <f>IF(B54=0,1,0)</f>
        <v>0</v>
      </c>
      <c r="H54" s="71">
        <f t="shared" ref="H54:H60" si="11">F54*G54</f>
        <v>0</v>
      </c>
      <c r="I54" s="147" t="str">
        <f ca="1">OFFSET(L!$C$1,MATCH("Checker"&amp;"Comp",L!$A:$A,0)-1,SL,,)</f>
        <v>Vollständig</v>
      </c>
      <c r="J54" s="19"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9" t="str">
        <f ca="1">Declaration!B77</f>
        <v>B. Ist Ihre konfliktfreie Beschaffungsrichtlinie für Mineralien auf Ihrer Website einsehbar? (Hinweis - Wenn „Ja“, sollte der Benutzer die URL im Anmerkungsfeld angeben.) (*)</v>
      </c>
      <c r="B55" s="89" t="str">
        <f>Declaration!D77</f>
        <v>Yes</v>
      </c>
      <c r="C55" s="89" t="str">
        <f t="shared" ca="1" si="10"/>
        <v>Vollständig</v>
      </c>
      <c r="D55" s="95" t="str">
        <f>IF(H55=1,"Click here to answer question (B)","")</f>
        <v/>
      </c>
      <c r="E55" s="20" t="s">
        <v>1273</v>
      </c>
      <c r="F55" s="94">
        <f t="shared" ref="F55" si="12">F$54</f>
        <v>1</v>
      </c>
      <c r="G55" s="70">
        <f>IF(B55=0,1,0)</f>
        <v>0</v>
      </c>
      <c r="H55" s="71">
        <f t="shared" si="11"/>
        <v>0</v>
      </c>
      <c r="I55" s="147" t="str">
        <f ca="1">OFFSET(L!$C$1,MATCH("Checker"&amp;"Comp",L!$A:$A,0)-1,SL,,)</f>
        <v>Vollständig</v>
      </c>
      <c r="J55" s="19"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9" t="s">
        <v>3</v>
      </c>
      <c r="B56" s="89" t="str">
        <f>Declaration!G77</f>
        <v>https://www.xbk-kabel.de/wp-content/uploads/2024/03/Code-of-Conduct_14.10.2023.pdf</v>
      </c>
      <c r="C56" s="89" t="str">
        <f t="shared" ca="1" si="10"/>
        <v>Vollständig</v>
      </c>
      <c r="D56" s="95" t="str">
        <f>IF(H56=1,"Click here to specify URL for question (B)","")</f>
        <v/>
      </c>
      <c r="E56" s="20"/>
      <c r="F56" s="94">
        <f>IF(AND(F55=1,B55="Yes"),1,0)</f>
        <v>1</v>
      </c>
      <c r="G56" s="70">
        <f>IF(LEN(B56)&gt;1,0,1)</f>
        <v>0</v>
      </c>
      <c r="H56" s="71">
        <f t="shared" si="11"/>
        <v>0</v>
      </c>
      <c r="I56" s="147" t="str">
        <f ca="1">OFFSET(L!$C$1,MATCH("Checker"&amp;"Comp",L!$A:$A,0)-1,SL,,)</f>
        <v>Vollständig</v>
      </c>
      <c r="J56" s="140" t="str">
        <f ca="1">OFFSET(L!$C$1,MATCH("Checker"&amp;ADDRESS(ROW(),COLUMN(),4),L!$A:$A,0)-1,SL,,)</f>
        <v xml:space="preserve">Geben Sie in der Arbeitsblattzelle D77 der Erklärung den URL an, falls Sie Frage B mit „Ja“ beantworten. Das Format des URL sollte „www.companyname.com“ entsprechen </v>
      </c>
    </row>
    <row r="57" spans="1:10" ht="51">
      <c r="A57" s="89" t="str">
        <f ca="1">Declaration!B79</f>
        <v>C. Verlangen Sie von Ihren direkten Lieferanten, das 3TG-Mineral ausschließlich von Schmelzhütten zu beziehen, deren Sorgfaltspflichts-Praktiken von einer unabhängigen Instanz überprüft wurden? (*)</v>
      </c>
      <c r="B57" s="89" t="str">
        <f>Declaration!D79</f>
        <v>Yes</v>
      </c>
      <c r="C57" s="89" t="str">
        <f t="shared" ca="1" si="10"/>
        <v>Vollständig</v>
      </c>
      <c r="D57" s="95" t="str">
        <f>IF(H57=1,"Click here to answer question (C)","")</f>
        <v/>
      </c>
      <c r="E57" s="20" t="s">
        <v>1273</v>
      </c>
      <c r="F57" s="94">
        <f>F$54</f>
        <v>1</v>
      </c>
      <c r="G57" s="70">
        <f>IF(B57=0,1,0)</f>
        <v>0</v>
      </c>
      <c r="H57" s="71">
        <f t="shared" si="11"/>
        <v>0</v>
      </c>
      <c r="I57" s="147" t="str">
        <f ca="1">OFFSET(L!$C$1,MATCH("Checker"&amp;"Comp",L!$A:$A,0)-1,SL,,)</f>
        <v>Vollständig</v>
      </c>
      <c r="J57" s="19"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9" t="str">
        <f ca="1">Declaration!B81</f>
        <v>D. Haben Sie Sorgfaltspflichtmaßnahmen für die konfliktfreie Beschaffung in Kraft gesetzt? (*)</v>
      </c>
      <c r="B58" s="89" t="str">
        <f>Declaration!D81</f>
        <v>Yes</v>
      </c>
      <c r="C58" s="89" t="str">
        <f t="shared" ca="1" si="10"/>
        <v>Vollständig</v>
      </c>
      <c r="D58" s="95" t="str">
        <f>IF(H58=1,"Click here to answer question (D)","")</f>
        <v/>
      </c>
      <c r="E58" s="20" t="s">
        <v>1273</v>
      </c>
      <c r="F58" s="94">
        <f>F$54</f>
        <v>1</v>
      </c>
      <c r="G58" s="70">
        <f>IF(B58=0,1,0)</f>
        <v>0</v>
      </c>
      <c r="H58" s="71">
        <f t="shared" si="11"/>
        <v>0</v>
      </c>
      <c r="I58" s="147" t="str">
        <f ca="1">OFFSET(L!$C$1,MATCH("Checker"&amp;"Comp",L!$A:$A,0)-1,SL,,)</f>
        <v>Vollständig</v>
      </c>
      <c r="J58" s="19" t="str">
        <f ca="1">OFFSET(L!$C$1,MATCH("Checker"&amp;ADDRESS(ROW(),COLUMN(),4),L!$A:$A,0)-1,SL,,)</f>
        <v>Geben Sie in der Reiterzelle D81 der Erklärung an, ob Sie von Ihren Lieferanten Namen von Schmelzhütten verlangen</v>
      </c>
    </row>
    <row r="59" spans="1:10" ht="39">
      <c r="A59" s="89" t="str">
        <f ca="1">Declaration!B83</f>
        <v>E. Veranstaltet Ihr Unternehmen (eine) Konfliktmineralienumfrage(n) mit seinen entsprechenden Lieferanten? (*)</v>
      </c>
      <c r="B59" s="89" t="str">
        <f>Declaration!D83</f>
        <v>Yes, in conformance with IPC1755 (e.g., CMRT)</v>
      </c>
      <c r="C59" s="89" t="str">
        <f t="shared" ca="1" si="10"/>
        <v>Vollständig</v>
      </c>
      <c r="D59" s="95" t="str">
        <f>IF(H59=1,"Click here to answer question (E)","")</f>
        <v/>
      </c>
      <c r="E59" s="20" t="s">
        <v>1273</v>
      </c>
      <c r="F59" s="94">
        <f>F$54</f>
        <v>1</v>
      </c>
      <c r="G59" s="70">
        <f>IF(B59=0,1,0)</f>
        <v>0</v>
      </c>
      <c r="H59" s="71">
        <f t="shared" si="11"/>
        <v>0</v>
      </c>
      <c r="I59" s="147" t="str">
        <f ca="1">OFFSET(L!$C$1,MATCH("Checker"&amp;"Comp",L!$A:$A,0)-1,SL,,)</f>
        <v>Vollständig</v>
      </c>
      <c r="J59" s="19" t="str">
        <f ca="1">OFFSET(L!$C$1,MATCH("Checker"&amp;ADDRESS(ROW(),COLUMN(),4),L!$A:$A,0)-1,SL,,)</f>
        <v>Geben Sie in der Reiterzelle D83 der Erklärung an, ob Sie von Ihren Lieferanten verlangen, diese Vorlage zur Berichterstattung über Konfliktmineralien auszufüllen</v>
      </c>
    </row>
    <row r="60" spans="1:10" ht="51">
      <c r="A60" s="89" t="str">
        <f ca="1">Declaration!B85</f>
        <v>F. Überprüfen Sie die Sorgfaltspflichts-Informationen, die Sie von ihren Lieferanten erhalten, anhand der Erwartungen Ihres Unternehmens? (*)</v>
      </c>
      <c r="B60" s="89" t="str">
        <f>Declaration!D85</f>
        <v>Yes</v>
      </c>
      <c r="C60" s="89" t="str">
        <f t="shared" ca="1" si="10"/>
        <v>Vollständig</v>
      </c>
      <c r="D60" s="95" t="str">
        <f>IF(H60=1,"Click here to answer question (F)","")</f>
        <v/>
      </c>
      <c r="E60" s="20" t="s">
        <v>1273</v>
      </c>
      <c r="F60" s="94">
        <f>F$54</f>
        <v>1</v>
      </c>
      <c r="G60" s="70">
        <f>IF(B60=0,1,0)</f>
        <v>0</v>
      </c>
      <c r="H60" s="71">
        <f t="shared" si="11"/>
        <v>0</v>
      </c>
      <c r="I60" s="147" t="str">
        <f ca="1">OFFSET(L!$C$1,MATCH("Checker"&amp;"Comp",L!$A:$A,0)-1,SL,,)</f>
        <v>Vollständig</v>
      </c>
      <c r="J60" s="19" t="str">
        <f ca="1">OFFSET(L!$C$1,MATCH("Checker"&amp;ADDRESS(ROW(),COLUMN(),4),L!$A:$A,0)-1,SL,,)</f>
        <v>Geben Sie in der Reiterzelle D85 der Erklärung an, ob Sie Antworten der Lieferanten auf die Anforderungen Ihres Unternehmens überprüfen</v>
      </c>
    </row>
    <row r="61" spans="1:10" ht="15" hidden="1">
      <c r="A61" s="89"/>
      <c r="B61" s="89"/>
      <c r="C61" s="89"/>
      <c r="D61" s="95"/>
      <c r="E61" s="20"/>
      <c r="F61" s="94"/>
      <c r="G61" s="70"/>
      <c r="H61" s="71"/>
      <c r="I61" s="147"/>
    </row>
    <row r="62" spans="1:10" ht="39">
      <c r="A62" s="89" t="str">
        <f ca="1">Declaration!B87</f>
        <v>G. Sieht Ihr Review-Prozess ein Korrekturmaßnahmen-Management vor? (*)</v>
      </c>
      <c r="B62" s="89" t="str">
        <f>Declaration!D87</f>
        <v>No</v>
      </c>
      <c r="C62" s="89" t="str">
        <f t="shared" ref="C62:C68" ca="1" si="13">IF(H62=1,J62,I62)</f>
        <v>Vollständig</v>
      </c>
      <c r="D62" s="95" t="str">
        <f>IF(H62=1,"Click here to answer question (G)","")</f>
        <v/>
      </c>
      <c r="E62" s="20" t="s">
        <v>1273</v>
      </c>
      <c r="F62" s="94">
        <f>F$54</f>
        <v>1</v>
      </c>
      <c r="G62" s="70">
        <f>IF(B62=0,1,0)</f>
        <v>0</v>
      </c>
      <c r="H62" s="71">
        <f t="shared" ref="H62:H69" si="14">F62*G62</f>
        <v>0</v>
      </c>
      <c r="I62" s="147" t="str">
        <f ca="1">OFFSET(L!$C$1,MATCH("Checker"&amp;"Comp",L!$A:$A,0)-1,SL,,)</f>
        <v>Vollständig</v>
      </c>
      <c r="J62" s="19" t="str">
        <f ca="1">OFFSET(L!$C$1,MATCH("Checker"&amp;ADDRESS(ROW(),COLUMN(),4),L!$A:$A,0)-1,SL,,)</f>
        <v>Geben Sie in der Reiterzelle D87 der Erklärung an, ob Ihr Prüfungsverfahren ein Abhilfemaßnahmen-Management umfasst</v>
      </c>
    </row>
    <row r="63" spans="1:10" ht="39">
      <c r="A63" s="89" t="str">
        <f ca="1">Declaration!B89</f>
        <v>H. Ist Ihr Unternehmen zu einer jährlichen Offenlegung der Konfliktmineralien verpflichtet? (*)</v>
      </c>
      <c r="B63" s="89" t="str">
        <f>Declaration!D89</f>
        <v>No</v>
      </c>
      <c r="C63" s="89" t="str">
        <f t="shared" ca="1" si="13"/>
        <v>Vollständig</v>
      </c>
      <c r="D63" s="95" t="str">
        <f>IF(H63=1,"Click here to answer question (H)","")</f>
        <v/>
      </c>
      <c r="E63" s="20" t="s">
        <v>1273</v>
      </c>
      <c r="F63" s="94">
        <f>F$54</f>
        <v>1</v>
      </c>
      <c r="G63" s="70">
        <f>IF(B63=0,1,0)</f>
        <v>0</v>
      </c>
      <c r="H63" s="71">
        <f t="shared" si="14"/>
        <v>0</v>
      </c>
      <c r="I63" s="147" t="str">
        <f ca="1">OFFSET(L!$C$1,MATCH("Checker"&amp;"Comp",L!$A:$A,0)-1,SL,,)</f>
        <v>Vollständig</v>
      </c>
      <c r="J63" s="19" t="str">
        <f ca="1">OFFSET(L!$C$1,MATCH("Checker"&amp;ADDRESS(ROW(),COLUMN(),4),L!$A:$A,0)-1,SL,,)</f>
        <v>Geben Sie in Zelle D89 der Erklärung an, ob Sie der Offenlegungspflicht gegenüber der SEC, der EU-Regelung oder beiden unterliegen</v>
      </c>
    </row>
    <row r="64" spans="1:10" ht="39">
      <c r="A64" s="89" t="s">
        <v>1266</v>
      </c>
      <c r="B64" s="89" t="str">
        <f ca="1">IF(G64=1,"No products or item numbers listed","One or more product / item numbers have been provided")</f>
        <v>No products or item numbers listed</v>
      </c>
      <c r="C64" s="89" t="str">
        <f t="shared" ca="1" si="13"/>
        <v>Vollständig</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Vollständig</v>
      </c>
      <c r="J64" s="19"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9" t="s">
        <v>14996</v>
      </c>
      <c r="B65" s="89"/>
      <c r="C65" s="89" t="str">
        <f t="shared" ca="1" si="13"/>
        <v>Vollständig</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Vollständig</v>
      </c>
      <c r="J65" s="19" t="str">
        <f ca="1">OFFSET(L!$C$1,MATCH("Checker"&amp;ADDRESS(ROW(),COLUMN(),4),L!$A:$A,0)-1,SL,,)</f>
        <v xml:space="preserve">Geben Sie im Reiter „Smelter List“ eine Liste von Tantalum-Schmelzhütten ein, die Material für die Lieferkette beitragen </v>
      </c>
      <c r="K65" s="154">
        <f>IF(H14+H19&gt;0,1,0)</f>
        <v>0</v>
      </c>
      <c r="L65" s="19" t="e">
        <f ca="1">OFFSET(L!$C$1,MATCH("Checker"&amp;ADDRESS(ROW(),COLUMN(),4),L!$A:$A,0)-1,SL,,)</f>
        <v>#N/A</v>
      </c>
    </row>
    <row r="66" spans="1:12" ht="39">
      <c r="A66" s="89" t="s">
        <v>1806</v>
      </c>
      <c r="B66" s="89"/>
      <c r="C66" s="89" t="str">
        <f t="shared" ca="1" si="13"/>
        <v>Vollständig</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Vollständig</v>
      </c>
      <c r="J66" s="19" t="str">
        <f ca="1">OFFSET(L!$C$1,MATCH("Checker"&amp;ADDRESS(ROW(),COLUMN(),4),L!$A:$A,0)-1,SL,,)</f>
        <v xml:space="preserve">Geben Sie im Reiter „Smelter List“ eine Liste von Zinn-Schmelzhütten ein, die Material für die Lieferkette beitragen    </v>
      </c>
      <c r="K66" s="154">
        <f>IF(H15+H20&gt;0,1,0)</f>
        <v>0</v>
      </c>
      <c r="L66" s="19" t="e">
        <f ca="1">OFFSET(L!$C$1,MATCH("Checker"&amp;ADDRESS(ROW(),COLUMN(),4),L!$A:$A,0)-1,SL,,)</f>
        <v>#N/A</v>
      </c>
    </row>
    <row r="67" spans="1:12" ht="39">
      <c r="A67" s="89" t="s">
        <v>1807</v>
      </c>
      <c r="B67" s="89"/>
      <c r="C67" s="89" t="str">
        <f t="shared" ca="1" si="13"/>
        <v>Vollständig</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Vollständig</v>
      </c>
      <c r="J67" s="19" t="str">
        <f ca="1">OFFSET(L!$C$1,MATCH("Checker"&amp;ADDRESS(ROW(),COLUMN(),4),L!$A:$A,0)-1,SL,,)</f>
        <v xml:space="preserve">Geben Sie im Reiter „Smelter List“ eine Liste von Gold-Schmelzhütten ein, die Material für die Lieferkette beitragen  </v>
      </c>
      <c r="K67" s="154">
        <f>IF(H16+H21&gt;0,1,0)</f>
        <v>0</v>
      </c>
      <c r="L67" s="19" t="e">
        <f ca="1">OFFSET(L!$C$1,MATCH("Checker"&amp;ADDRESS(ROW(),COLUMN(),4),L!$A:$A,0)-1,SL,,)</f>
        <v>#N/A</v>
      </c>
    </row>
    <row r="68" spans="1:12" ht="39">
      <c r="A68" s="89" t="s">
        <v>1808</v>
      </c>
      <c r="B68" s="89"/>
      <c r="C68" s="89" t="str">
        <f t="shared" ca="1" si="13"/>
        <v>Vollständig</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Vollständig</v>
      </c>
      <c r="J68" s="19" t="str">
        <f ca="1">OFFSET(L!$C$1,MATCH("Checker"&amp;ADDRESS(ROW(),COLUMN(),4),L!$A:$A,0)-1,SL,,)</f>
        <v xml:space="preserve">Geben Sie im Reiter „Smelter List“ eine Liste von Tungsten-Schmelzhütten ein, die Material für die Lieferkette beitragen  </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Vollständig</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3" type="noConversion"/>
  <conditionalFormatting sqref="A4:A69 C4:C69">
    <cfRule type="expression" dxfId="18" priority="347" stopIfTrue="1">
      <formula>$F4=0</formula>
    </cfRule>
    <cfRule type="expression" dxfId="17" priority="348" stopIfTrue="1">
      <formula>$H4=0</formula>
    </cfRule>
    <cfRule type="expression" dxfId="16" priority="349" stopIfTrue="1">
      <formula>$H4=1</formula>
    </cfRule>
  </conditionalFormatting>
  <conditionalFormatting sqref="B64">
    <cfRule type="expression" dxfId="15"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7" t="str">
        <f ca="1">OFFSET(L!$C$1,MATCH("Product List"&amp;ADDRESS(ROW(),COLUMN(),4),L!$A:$A,0)-1,SL,,)</f>
        <v>Abschluss nur erforderlich, wenn die Ebene "Produkt (oder eine Liste von Produkten)" auf der "Erklärung" Arbeitsblatt ausgewählt wurde-</v>
      </c>
      <c r="B1" s="398"/>
      <c r="C1" s="398"/>
      <c r="D1" s="39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6" t="s">
        <v>869</v>
      </c>
      <c r="C4" s="396"/>
      <c r="D4" s="396"/>
      <c r="E4" s="24"/>
      <c r="F4"/>
    </row>
    <row r="5" spans="1:6" s="21" customFormat="1" ht="31.5">
      <c r="A5" s="131"/>
      <c r="B5" s="132" t="str">
        <f ca="1">OFFSET(L!$C$1,MATCH("Product List"&amp;ADDRESS(ROW(),COLUMN(),4),L!$A:$A,0)-1,SL,,)</f>
        <v>Produkt- oder Artikelnummer des Befragten (*)</v>
      </c>
      <c r="C5" s="132" t="str">
        <f ca="1">OFFSET(L!$C$1,MATCH("Product List"&amp;ADDRESS(ROW(),COLUMN(),4),L!$A:$A,0)-1,SL,,)</f>
        <v>Produkt- oder Artikelbeschreibung des Befragten</v>
      </c>
      <c r="D5" s="72" t="str">
        <f ca="1">OFFSET(L!$C$1,MATCH("Product List"&amp;ADDRESS(ROW(),COLUMN(),4),L!$A:$A,0)-1,SL,,)</f>
        <v>Kommentare</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9" t="str">
        <f ca="1">OFFSET(L!$C$1,MATCH("General"&amp;"Cpy",L!$A:$A,0)-1,SL,,)</f>
        <v>© 2025 Responsible Minerals Initiative. All rights reserved.</v>
      </c>
      <c r="C2006" s="399"/>
      <c r="D2006" s="399"/>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3"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0"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1">
      <c r="A4" s="191" t="str">
        <f ca="1">OFFSET(L!$C$1,MATCH("Smelter Look-up"&amp;ADDRESS(ROW(),COLUMN(),4),L!$A:$A,0)-1,SL,,)</f>
        <v>Metall</v>
      </c>
      <c r="B4" s="191" t="str">
        <f ca="1">OFFSET(L!$C$1,MATCH("Smelter Look-up"&amp;ADDRESS(ROW(),COLUMN(),4),L!$A:$A,0)-1,SL,,)</f>
        <v>Schmelzhüttensuche (*)</v>
      </c>
      <c r="C4" s="191" t="str">
        <f ca="1">OFFSET(L!$C$1,MATCH("Smelter Look-up"&amp;ADDRESS(ROW(),COLUMN(),4),L!$A:$A,0)-1,SL,,)</f>
        <v>Standard Schmelzhütten Namen</v>
      </c>
      <c r="D4" s="191" t="str">
        <f ca="1">OFFSET(L!$C$1,MATCH("Smelter Look-up"&amp;ADDRESS(ROW(),COLUMN(),4),L!$A:$A,0)-1,SL,,)</f>
        <v>Schmelzhütte: Land</v>
      </c>
      <c r="E4" s="191" t="str">
        <f ca="1">OFFSET(L!$C$1,MATCH("Smelter Look-up"&amp;ADDRESS(ROW(),COLUMN(),4),L!$A:$A,0)-1,SL,,)</f>
        <v>Schmelzhütten-ID</v>
      </c>
      <c r="F4" s="191" t="str">
        <f ca="1">OFFSET(L!$C$1,MATCH("Smelter Look-up"&amp;ADDRESS(ROW(),COLUMN(),4),L!$A:$A,0)-1,SL,,)</f>
        <v>Quelle der Schmelzhütte Id-Nummer</v>
      </c>
      <c r="G4" s="191" t="str">
        <f ca="1">OFFSET(L!$C$1,MATCH("Smelter Look-up"&amp;ADDRESS(ROW(),COLUMN(),4),L!$A:$A,0)-1,SL,,)</f>
        <v>Schmelzhütten: Straße</v>
      </c>
      <c r="H4" s="191" t="str">
        <f ca="1">OFFSET(L!$C$1,MATCH("Smelter Look-up"&amp;ADDRESS(ROW(),COLUMN(),4),L!$A:$A,0)-1,SL,,)</f>
        <v>Schmelzhütten: Stadt</v>
      </c>
      <c r="I4" s="191" t="str">
        <f ca="1">OFFSET(L!$C$1,MATCH("Smelter Look-up"&amp;ADDRESS(ROW(),COLUMN(),4),L!$A:$A,0)-1,SL,,)</f>
        <v>Schmelzhütten: Bundesland/Provinz</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3" type="noConversion"/>
  <conditionalFormatting sqref="J5:J641">
    <cfRule type="cellIs" dxfId="14"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56.2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3"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http://purl.org/dc/terms/"/>
    <ds:schemaRef ds:uri="6e8a5f3d-031c-4996-804e-0e28298fe1e2"/>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Ferdinand, Katja</cp:lastModifiedBy>
  <cp:lastPrinted>2015-04-21T20:47:43Z</cp:lastPrinted>
  <dcterms:created xsi:type="dcterms:W3CDTF">2010-06-21T21:00:23Z</dcterms:created>
  <dcterms:modified xsi:type="dcterms:W3CDTF">2025-07-03T11:41:49Z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